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680" windowWidth="23940" windowHeight="7350" tabRatio="599" firstSheet="9" activeTab="19"/>
  </bookViews>
  <sheets>
    <sheet name="СВОД 2013" sheetId="3" r:id="rId1"/>
    <sheet name="Июнь" sheetId="2" r:id="rId2"/>
    <sheet name="Июль" sheetId="4" r:id="rId3"/>
    <sheet name="Август" sheetId="5" r:id="rId4"/>
    <sheet name="Сентябрь" sheetId="6" r:id="rId5"/>
    <sheet name="Октябрь" sheetId="7" r:id="rId6"/>
    <sheet name="Ноябрь" sheetId="8" r:id="rId7"/>
    <sheet name="Декабрь" sheetId="9" r:id="rId8"/>
    <sheet name="СВОД 2014" sheetId="10" r:id="rId9"/>
    <sheet name="Январь 2014" sheetId="12" r:id="rId10"/>
    <sheet name="Февраль 2014" sheetId="13" r:id="rId11"/>
    <sheet name="Март 2014" sheetId="14" r:id="rId12"/>
    <sheet name="Апрель 2014" sheetId="15" r:id="rId13"/>
    <sheet name="Май 2014" sheetId="16" r:id="rId14"/>
    <sheet name="Июнь 2014" sheetId="17" r:id="rId15"/>
    <sheet name="Июль 2014" sheetId="18" r:id="rId16"/>
    <sheet name="Август 2014" sheetId="19" r:id="rId17"/>
    <sheet name="Сентябрь 2014" sheetId="20" r:id="rId18"/>
    <sheet name="Октябрь 2014" sheetId="21" r:id="rId19"/>
    <sheet name="Ноябрь 2014" sheetId="22" r:id="rId20"/>
    <sheet name="Декабрь 2014" sheetId="23" r:id="rId21"/>
  </sheets>
  <definedNames>
    <definedName name="_xlnm._FilterDatabase" localSheetId="3" hidden="1">Август!$A$1:$J$211</definedName>
    <definedName name="_xlnm._FilterDatabase" localSheetId="16" hidden="1">'Август 2014'!$A$1:$J$216</definedName>
    <definedName name="_xlnm._FilterDatabase" localSheetId="12" hidden="1">'Апрель 2014'!$A$1:$J$216</definedName>
    <definedName name="_xlnm._FilterDatabase" localSheetId="7" hidden="1">Декабрь!$A$1:$J$211</definedName>
    <definedName name="_xlnm._FilterDatabase" localSheetId="20" hidden="1">'Декабрь 2014'!$A$1:$J$215</definedName>
    <definedName name="_xlnm._FilterDatabase" localSheetId="2" hidden="1">Июль!$A$1:$J$213</definedName>
    <definedName name="_xlnm._FilterDatabase" localSheetId="15" hidden="1">'Июль 2014'!$A$1:$J$216</definedName>
    <definedName name="_xlnm._FilterDatabase" localSheetId="1" hidden="1">Июнь!$A$1:$J$211</definedName>
    <definedName name="_xlnm._FilterDatabase" localSheetId="14" hidden="1">'Июнь 2014'!$A$1:$J$216</definedName>
    <definedName name="_xlnm._FilterDatabase" localSheetId="13" hidden="1">'Май 2014'!$A$1:$J$218</definedName>
    <definedName name="_xlnm._FilterDatabase" localSheetId="11" hidden="1">'Март 2014'!$A$1:$J$218</definedName>
    <definedName name="_xlnm._FilterDatabase" localSheetId="6" hidden="1">Ноябрь!$A$1:$J$211</definedName>
    <definedName name="_xlnm._FilterDatabase" localSheetId="19" hidden="1">'Ноябрь 2014'!$A$1:$J$215</definedName>
    <definedName name="_xlnm._FilterDatabase" localSheetId="5" hidden="1">Октябрь!$A$1:$J$211</definedName>
    <definedName name="_xlnm._FilterDatabase" localSheetId="18" hidden="1">'Октябрь 2014'!$A$1:$J$216</definedName>
    <definedName name="_xlnm._FilterDatabase" localSheetId="0" hidden="1">'СВОД 2013'!$A$1:$N$213</definedName>
    <definedName name="_xlnm._FilterDatabase" localSheetId="8" hidden="1">'СВОД 2014'!$A$1:$T$217</definedName>
    <definedName name="_xlnm._FilterDatabase" localSheetId="4" hidden="1">Сентябрь!$A$1:$J$211</definedName>
    <definedName name="_xlnm._FilterDatabase" localSheetId="17" hidden="1">'Сентябрь 2014'!$A$1:$J$216</definedName>
    <definedName name="_xlnm._FilterDatabase" localSheetId="10" hidden="1">'Февраль 2014'!$A$1:$J$218</definedName>
    <definedName name="_xlnm._FilterDatabase" localSheetId="9" hidden="1">'Январь 2014'!$A$1:$J$216</definedName>
    <definedName name="_xlnm.Print_Area" localSheetId="3">Август!$A$1:$J$215</definedName>
    <definedName name="_xlnm.Print_Area" localSheetId="16">'Август 2014'!$A$1:$H$220</definedName>
    <definedName name="_xlnm.Print_Area" localSheetId="12">'Апрель 2014'!$A$1:$H$218</definedName>
    <definedName name="_xlnm.Print_Area" localSheetId="7">Декабрь!$A$1:$J$215</definedName>
    <definedName name="_xlnm.Print_Area" localSheetId="2">Июль!$A$1:$J$213</definedName>
    <definedName name="_xlnm.Print_Area" localSheetId="15">'Июль 2014'!$A$1:$H$218</definedName>
    <definedName name="_xlnm.Print_Area" localSheetId="1">Июнь!$A$1:$J$213</definedName>
    <definedName name="_xlnm.Print_Area" localSheetId="14">'Июнь 2014'!$A$1:$H$218</definedName>
    <definedName name="_xlnm.Print_Area" localSheetId="13">'Май 2014'!$A$1:$H$220</definedName>
    <definedName name="_xlnm.Print_Area" localSheetId="11">'Март 2014'!$A$1:$J$220</definedName>
    <definedName name="_xlnm.Print_Area" localSheetId="6">Ноябрь!$A$1:$J$215</definedName>
    <definedName name="_xlnm.Print_Area" localSheetId="5">Октябрь!$A$1:$J$215</definedName>
    <definedName name="_xlnm.Print_Area" localSheetId="18">'Октябрь 2014'!$A$1:$H$218</definedName>
    <definedName name="_xlnm.Print_Area" localSheetId="0">'СВОД 2013'!$A$1:$N$213</definedName>
    <definedName name="_xlnm.Print_Area" localSheetId="8">'СВОД 2014'!$A$1:$S$218</definedName>
    <definedName name="_xlnm.Print_Area" localSheetId="4">Сентябрь!$A$1:$J$215</definedName>
    <definedName name="_xlnm.Print_Area" localSheetId="17">'Сентябрь 2014'!$A$1:$H$220</definedName>
    <definedName name="_xlnm.Print_Area" localSheetId="10">'Февраль 2014'!$A$1:$J$220</definedName>
    <definedName name="_xlnm.Print_Area" localSheetId="9">'Январь 2014'!$A$1:$J$220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0" l="1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" i="20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" i="18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" i="17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8" i="12"/>
  <c r="J216" i="3"/>
  <c r="H78" i="21" l="1"/>
  <c r="H117" i="21"/>
  <c r="H172" i="21"/>
  <c r="H175" i="21"/>
  <c r="G2" i="21" l="1"/>
  <c r="G3" i="21"/>
  <c r="R130" i="10"/>
  <c r="F78" i="21" l="1"/>
  <c r="F117" i="21"/>
  <c r="F172" i="21"/>
  <c r="F175" i="21"/>
  <c r="D119" i="21"/>
  <c r="F119" i="21" s="1"/>
  <c r="H119" i="21" s="1"/>
  <c r="A78" i="21"/>
  <c r="I132" i="22"/>
  <c r="D9" i="22" l="1"/>
  <c r="J130" i="22" l="1"/>
  <c r="I11" i="22" l="1"/>
  <c r="I130" i="22" l="1"/>
  <c r="I16" i="22" l="1"/>
  <c r="I34" i="21" l="1"/>
  <c r="I188" i="21"/>
  <c r="G59" i="22" l="1"/>
  <c r="H59" i="22" s="1"/>
  <c r="J59" i="22" s="1"/>
  <c r="D59" i="22"/>
  <c r="I63" i="21" l="1"/>
  <c r="L117" i="10" l="1"/>
  <c r="R9" i="10"/>
  <c r="D9" i="21"/>
  <c r="F9" i="21" s="1"/>
  <c r="H9" i="21" s="1"/>
  <c r="I183" i="21" l="1"/>
  <c r="I173" i="21" l="1"/>
  <c r="I20" i="21"/>
  <c r="I72" i="21"/>
  <c r="G3" i="20" l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" i="20"/>
  <c r="I24" i="21" l="1"/>
  <c r="J78" i="21" l="1"/>
  <c r="G59" i="21" l="1"/>
  <c r="F3" i="20"/>
  <c r="F4" i="20"/>
  <c r="F5" i="20"/>
  <c r="F6" i="20"/>
  <c r="F7" i="20"/>
  <c r="F8" i="20"/>
  <c r="F9" i="20"/>
  <c r="S9" i="10" s="1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J78" i="20" s="1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" i="20"/>
  <c r="D59" i="21"/>
  <c r="F59" i="21" s="1"/>
  <c r="H59" i="21" s="1"/>
  <c r="J59" i="21" l="1"/>
  <c r="J59" i="20"/>
  <c r="M59" i="10" s="1"/>
  <c r="N59" i="10" s="1"/>
  <c r="O59" i="10" s="1"/>
  <c r="P59" i="10" s="1"/>
  <c r="R59" i="10"/>
  <c r="S59" i="10"/>
  <c r="A59" i="12"/>
  <c r="A59" i="14"/>
  <c r="A59" i="15"/>
  <c r="A59" i="16"/>
  <c r="A59" i="17"/>
  <c r="A59" i="18"/>
  <c r="A59" i="19"/>
  <c r="A59" i="20"/>
  <c r="A59" i="21"/>
  <c r="A59" i="22"/>
  <c r="A59" i="23"/>
  <c r="A59" i="13"/>
  <c r="Q59" i="10" l="1"/>
  <c r="T59" i="10" s="1"/>
  <c r="I6" i="20"/>
  <c r="I28" i="20"/>
  <c r="I159" i="20"/>
  <c r="A78" i="20" l="1"/>
  <c r="Q78" i="10"/>
  <c r="R78" i="10"/>
  <c r="S78" i="10"/>
  <c r="M78" i="10"/>
  <c r="N78" i="10" s="1"/>
  <c r="O78" i="10" s="1"/>
  <c r="P78" i="10" s="1"/>
  <c r="T78" i="10" l="1"/>
  <c r="U78" i="10" s="1"/>
  <c r="I30" i="20"/>
  <c r="A117" i="20" l="1"/>
  <c r="S117" i="10"/>
  <c r="R117" i="10"/>
  <c r="J117" i="14"/>
  <c r="G117" i="13"/>
  <c r="J117" i="13" s="1"/>
  <c r="G117" i="15"/>
  <c r="H117" i="15" s="1"/>
  <c r="J117" i="15" s="1"/>
  <c r="G117" i="16"/>
  <c r="J117" i="16" s="1"/>
  <c r="G117" i="17"/>
  <c r="J117" i="17" s="1"/>
  <c r="G117" i="18"/>
  <c r="J117" i="18" s="1"/>
  <c r="G117" i="19"/>
  <c r="H117" i="19" s="1"/>
  <c r="J117" i="19" s="1"/>
  <c r="J117" i="20"/>
  <c r="M117" i="10" s="1"/>
  <c r="G117" i="21"/>
  <c r="J117" i="21" s="1"/>
  <c r="G117" i="22"/>
  <c r="H117" i="22" s="1"/>
  <c r="J117" i="22" s="1"/>
  <c r="G117" i="23"/>
  <c r="H117" i="23" s="1"/>
  <c r="J117" i="23" s="1"/>
  <c r="G117" i="12"/>
  <c r="J117" i="12" s="1"/>
  <c r="N117" i="10" l="1"/>
  <c r="O117" i="10" s="1"/>
  <c r="P117" i="10" s="1"/>
  <c r="Q117" i="10"/>
  <c r="T117" i="10" s="1"/>
  <c r="F119" i="19"/>
  <c r="U117" i="10" l="1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8" i="19"/>
  <c r="G119" i="19"/>
  <c r="H119" i="19" s="1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G190" i="19"/>
  <c r="G191" i="19"/>
  <c r="G192" i="19"/>
  <c r="G193" i="19"/>
  <c r="G194" i="19"/>
  <c r="G195" i="19"/>
  <c r="G196" i="19"/>
  <c r="G197" i="19"/>
  <c r="G198" i="19"/>
  <c r="G199" i="19"/>
  <c r="G200" i="19"/>
  <c r="G201" i="19"/>
  <c r="G202" i="19"/>
  <c r="G203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" i="19"/>
  <c r="D176" i="18" l="1"/>
  <c r="F159" i="17"/>
  <c r="F71" i="17"/>
  <c r="R119" i="10"/>
  <c r="S119" i="10"/>
  <c r="J119" i="14"/>
  <c r="J119" i="19"/>
  <c r="G119" i="13"/>
  <c r="J119" i="13" s="1"/>
  <c r="G119" i="15"/>
  <c r="H119" i="15" s="1"/>
  <c r="J119" i="15" s="1"/>
  <c r="G119" i="16"/>
  <c r="J119" i="16" s="1"/>
  <c r="G119" i="17"/>
  <c r="J119" i="17" s="1"/>
  <c r="G119" i="18"/>
  <c r="J119" i="18" s="1"/>
  <c r="J119" i="20"/>
  <c r="J119" i="21"/>
  <c r="G119" i="22"/>
  <c r="H119" i="22" s="1"/>
  <c r="J119" i="22" s="1"/>
  <c r="G119" i="23"/>
  <c r="H119" i="23" s="1"/>
  <c r="J119" i="23" s="1"/>
  <c r="G119" i="12"/>
  <c r="J119" i="12" s="1"/>
  <c r="E119" i="10" s="1"/>
  <c r="F119" i="10" s="1"/>
  <c r="G119" i="10" s="1"/>
  <c r="H119" i="10" s="1"/>
  <c r="A119" i="13"/>
  <c r="A119" i="14"/>
  <c r="A119" i="15"/>
  <c r="A119" i="16"/>
  <c r="A119" i="17"/>
  <c r="A119" i="18"/>
  <c r="A119" i="19"/>
  <c r="A119" i="20"/>
  <c r="A119" i="21"/>
  <c r="A119" i="22"/>
  <c r="A119" i="23"/>
  <c r="A119" i="12"/>
  <c r="C119" i="13"/>
  <c r="C119" i="14"/>
  <c r="C119" i="15"/>
  <c r="C119" i="16"/>
  <c r="C119" i="17"/>
  <c r="C119" i="18"/>
  <c r="C119" i="19"/>
  <c r="C119" i="20"/>
  <c r="C119" i="21"/>
  <c r="C119" i="22"/>
  <c r="C119" i="23"/>
  <c r="C119" i="12"/>
  <c r="F9" i="19"/>
  <c r="J9" i="14"/>
  <c r="G9" i="13"/>
  <c r="J9" i="13" s="1"/>
  <c r="G9" i="15"/>
  <c r="H9" i="15" s="1"/>
  <c r="J9" i="15" s="1"/>
  <c r="G9" i="16"/>
  <c r="J9" i="16" s="1"/>
  <c r="G9" i="17"/>
  <c r="J9" i="17" s="1"/>
  <c r="G9" i="18"/>
  <c r="J9" i="18" s="1"/>
  <c r="G9" i="21"/>
  <c r="J9" i="21" s="1"/>
  <c r="G9" i="22"/>
  <c r="H9" i="22" s="1"/>
  <c r="J9" i="22" s="1"/>
  <c r="G9" i="23"/>
  <c r="H9" i="23" s="1"/>
  <c r="J9" i="23" s="1"/>
  <c r="G9" i="12"/>
  <c r="J9" i="12" s="1"/>
  <c r="A9" i="13"/>
  <c r="A9" i="14"/>
  <c r="A9" i="15"/>
  <c r="A9" i="16"/>
  <c r="A9" i="17"/>
  <c r="A9" i="18"/>
  <c r="A9" i="19"/>
  <c r="A9" i="20"/>
  <c r="A9" i="21"/>
  <c r="A9" i="22"/>
  <c r="A9" i="23"/>
  <c r="A9" i="12"/>
  <c r="C9" i="13"/>
  <c r="C9" i="14"/>
  <c r="C9" i="15"/>
  <c r="C9" i="16"/>
  <c r="C9" i="17"/>
  <c r="C9" i="18"/>
  <c r="C9" i="19"/>
  <c r="C9" i="20"/>
  <c r="C9" i="21"/>
  <c r="C9" i="22"/>
  <c r="C9" i="23"/>
  <c r="C9" i="12"/>
  <c r="I119" i="10" l="1"/>
  <c r="J119" i="10" s="1"/>
  <c r="K119" i="10" s="1"/>
  <c r="L119" i="10" s="1"/>
  <c r="M119" i="10" s="1"/>
  <c r="N119" i="10" s="1"/>
  <c r="O119" i="10" s="1"/>
  <c r="P119" i="10" s="1"/>
  <c r="J9" i="20"/>
  <c r="M9" i="10" s="1"/>
  <c r="N9" i="10" s="1"/>
  <c r="O9" i="10" s="1"/>
  <c r="P9" i="10" s="1"/>
  <c r="Q9" i="10"/>
  <c r="T9" i="10" s="1"/>
  <c r="H9" i="19"/>
  <c r="J9" i="19" s="1"/>
  <c r="L9" i="10" s="1"/>
  <c r="Q119" i="10"/>
  <c r="T119" i="10" s="1"/>
  <c r="I74" i="20"/>
  <c r="U119" i="10" l="1"/>
  <c r="G3" i="18"/>
  <c r="G4" i="18"/>
  <c r="G5" i="18"/>
  <c r="G6" i="18"/>
  <c r="G7" i="18"/>
  <c r="G8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8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" i="18"/>
  <c r="F46" i="18"/>
  <c r="F61" i="18"/>
  <c r="F72" i="18"/>
  <c r="F109" i="18"/>
  <c r="F159" i="18"/>
  <c r="F176" i="18"/>
  <c r="I131" i="18" l="1"/>
  <c r="I34" i="18" l="1"/>
  <c r="I165" i="18" l="1"/>
  <c r="I130" i="18" l="1"/>
  <c r="G4" i="17" l="1"/>
  <c r="G5" i="17"/>
  <c r="G6" i="17"/>
  <c r="G7" i="17"/>
  <c r="G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8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3" i="17"/>
  <c r="G2" i="17"/>
  <c r="I65" i="18" l="1"/>
  <c r="I186" i="18" l="1"/>
  <c r="F197" i="17" l="1"/>
  <c r="F194" i="17"/>
  <c r="F179" i="17"/>
  <c r="F121" i="17"/>
  <c r="F6" i="17"/>
  <c r="G4" i="16" l="1"/>
  <c r="G3" i="16"/>
  <c r="G2" i="16"/>
  <c r="G37" i="16" l="1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8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6" i="16"/>
  <c r="G7" i="16"/>
  <c r="G8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5" i="16"/>
  <c r="I50" i="17" l="1"/>
  <c r="F12" i="16" l="1"/>
  <c r="F49" i="16"/>
  <c r="F92" i="16"/>
  <c r="F93" i="16"/>
  <c r="F110" i="16"/>
  <c r="F169" i="16"/>
  <c r="F182" i="16"/>
  <c r="D15" i="12" l="1"/>
  <c r="D14" i="12"/>
  <c r="D24" i="12"/>
  <c r="D23" i="12"/>
  <c r="D98" i="12"/>
  <c r="D97" i="12"/>
  <c r="D181" i="12"/>
  <c r="D182" i="12"/>
  <c r="I132" i="16" l="1"/>
  <c r="D49" i="15" l="1"/>
  <c r="F49" i="15" s="1"/>
  <c r="F53" i="15"/>
  <c r="F58" i="15"/>
  <c r="F65" i="15"/>
  <c r="F66" i="15"/>
  <c r="F67" i="15"/>
  <c r="F69" i="15"/>
  <c r="F70" i="15"/>
  <c r="F73" i="15"/>
  <c r="F74" i="15"/>
  <c r="F94" i="15"/>
  <c r="F129" i="15"/>
  <c r="F144" i="15"/>
  <c r="F183" i="15"/>
  <c r="F203" i="15"/>
  <c r="D93" i="15"/>
  <c r="F93" i="15" s="1"/>
  <c r="I24" i="16" l="1"/>
  <c r="I143" i="16" l="1"/>
  <c r="I20" i="15" l="1"/>
  <c r="I34" i="15" l="1"/>
  <c r="I187" i="15" l="1"/>
  <c r="F4" i="14" l="1"/>
  <c r="F41" i="14"/>
  <c r="F43" i="14"/>
  <c r="F63" i="14"/>
  <c r="F64" i="14"/>
  <c r="F145" i="14"/>
  <c r="F207" i="14"/>
  <c r="F208" i="14"/>
  <c r="G3" i="14" l="1"/>
  <c r="G2" i="14"/>
  <c r="I25" i="15" l="1"/>
  <c r="I156" i="15" l="1"/>
  <c r="D141" i="12" l="1"/>
  <c r="D142" i="12"/>
  <c r="I24" i="14" l="1"/>
  <c r="F122" i="13" l="1"/>
  <c r="L136" i="3" l="1"/>
  <c r="L137" i="3"/>
  <c r="L125" i="3"/>
  <c r="L126" i="3"/>
  <c r="L127" i="3"/>
  <c r="L176" i="3"/>
  <c r="L177" i="3"/>
  <c r="I25" i="14" l="1"/>
  <c r="F166" i="12" l="1"/>
  <c r="F165" i="12"/>
  <c r="D51" i="4"/>
  <c r="L14" i="3" l="1"/>
  <c r="L23" i="3"/>
  <c r="L22" i="3"/>
  <c r="D3" i="18" l="1"/>
  <c r="F3" i="18" s="1"/>
  <c r="D4" i="18"/>
  <c r="F4" i="18" s="1"/>
  <c r="D5" i="18"/>
  <c r="F5" i="18" s="1"/>
  <c r="D6" i="18"/>
  <c r="F6" i="18" s="1"/>
  <c r="D7" i="18"/>
  <c r="F7" i="18" s="1"/>
  <c r="D8" i="18"/>
  <c r="F8" i="18" s="1"/>
  <c r="D10" i="18"/>
  <c r="F10" i="18" s="1"/>
  <c r="D11" i="18"/>
  <c r="F11" i="18" s="1"/>
  <c r="D12" i="18"/>
  <c r="F12" i="18" s="1"/>
  <c r="D13" i="18"/>
  <c r="F13" i="18" s="1"/>
  <c r="D14" i="18"/>
  <c r="F14" i="18" s="1"/>
  <c r="D15" i="18"/>
  <c r="F15" i="18" s="1"/>
  <c r="D16" i="18"/>
  <c r="F16" i="18" s="1"/>
  <c r="D17" i="18"/>
  <c r="F17" i="18" s="1"/>
  <c r="D18" i="18"/>
  <c r="F18" i="18" s="1"/>
  <c r="D19" i="18"/>
  <c r="F19" i="18" s="1"/>
  <c r="D20" i="18"/>
  <c r="F20" i="18" s="1"/>
  <c r="D21" i="18"/>
  <c r="F21" i="18" s="1"/>
  <c r="D22" i="18"/>
  <c r="F22" i="18" s="1"/>
  <c r="D23" i="18"/>
  <c r="F23" i="18" s="1"/>
  <c r="D24" i="18"/>
  <c r="F24" i="18" s="1"/>
  <c r="D25" i="18"/>
  <c r="F25" i="18" s="1"/>
  <c r="D26" i="18"/>
  <c r="F26" i="18" s="1"/>
  <c r="D27" i="18"/>
  <c r="F27" i="18" s="1"/>
  <c r="D28" i="18"/>
  <c r="F28" i="18" s="1"/>
  <c r="D29" i="18"/>
  <c r="F29" i="18" s="1"/>
  <c r="D30" i="18"/>
  <c r="F30" i="18" s="1"/>
  <c r="D31" i="18"/>
  <c r="F31" i="18" s="1"/>
  <c r="D32" i="18"/>
  <c r="F32" i="18" s="1"/>
  <c r="D33" i="18"/>
  <c r="F33" i="18" s="1"/>
  <c r="D34" i="18"/>
  <c r="F34" i="18" s="1"/>
  <c r="D35" i="18"/>
  <c r="F35" i="18" s="1"/>
  <c r="D36" i="18"/>
  <c r="F36" i="18" s="1"/>
  <c r="D37" i="18"/>
  <c r="F37" i="18" s="1"/>
  <c r="D38" i="18"/>
  <c r="F38" i="18" s="1"/>
  <c r="D39" i="18"/>
  <c r="F39" i="18" s="1"/>
  <c r="D40" i="18"/>
  <c r="F40" i="18" s="1"/>
  <c r="D41" i="18"/>
  <c r="F41" i="18" s="1"/>
  <c r="D42" i="18"/>
  <c r="F42" i="18" s="1"/>
  <c r="D43" i="18"/>
  <c r="F43" i="18" s="1"/>
  <c r="D44" i="18"/>
  <c r="F44" i="18" s="1"/>
  <c r="D45" i="18"/>
  <c r="F45" i="18" s="1"/>
  <c r="D47" i="18"/>
  <c r="F47" i="18" s="1"/>
  <c r="D48" i="18"/>
  <c r="F48" i="18" s="1"/>
  <c r="D49" i="18"/>
  <c r="F49" i="18" s="1"/>
  <c r="D50" i="18"/>
  <c r="F50" i="18" s="1"/>
  <c r="D51" i="18"/>
  <c r="F51" i="18" s="1"/>
  <c r="D52" i="18"/>
  <c r="F52" i="18" s="1"/>
  <c r="D53" i="18"/>
  <c r="F53" i="18" s="1"/>
  <c r="D54" i="18"/>
  <c r="F54" i="18" s="1"/>
  <c r="D55" i="18"/>
  <c r="F55" i="18" s="1"/>
  <c r="D56" i="18"/>
  <c r="F56" i="18" s="1"/>
  <c r="D57" i="18"/>
  <c r="F57" i="18" s="1"/>
  <c r="D58" i="18"/>
  <c r="F58" i="18" s="1"/>
  <c r="D60" i="18"/>
  <c r="F60" i="18" s="1"/>
  <c r="D62" i="18"/>
  <c r="F62" i="18" s="1"/>
  <c r="D63" i="18"/>
  <c r="F63" i="18" s="1"/>
  <c r="D64" i="18"/>
  <c r="F64" i="18" s="1"/>
  <c r="D65" i="18"/>
  <c r="F65" i="18" s="1"/>
  <c r="D66" i="18"/>
  <c r="F66" i="18" s="1"/>
  <c r="D67" i="18"/>
  <c r="F67" i="18" s="1"/>
  <c r="D68" i="18"/>
  <c r="F68" i="18" s="1"/>
  <c r="D69" i="18"/>
  <c r="F69" i="18" s="1"/>
  <c r="D70" i="18"/>
  <c r="F70" i="18" s="1"/>
  <c r="D71" i="18"/>
  <c r="F71" i="18" s="1"/>
  <c r="D73" i="18"/>
  <c r="F73" i="18" s="1"/>
  <c r="D74" i="18"/>
  <c r="F74" i="18" s="1"/>
  <c r="D75" i="18"/>
  <c r="F75" i="18" s="1"/>
  <c r="D76" i="18"/>
  <c r="F76" i="18" s="1"/>
  <c r="D77" i="18"/>
  <c r="F77" i="18" s="1"/>
  <c r="D79" i="18"/>
  <c r="F79" i="18" s="1"/>
  <c r="D80" i="18"/>
  <c r="F80" i="18" s="1"/>
  <c r="D81" i="18"/>
  <c r="F81" i="18" s="1"/>
  <c r="D82" i="18"/>
  <c r="F82" i="18" s="1"/>
  <c r="D83" i="18"/>
  <c r="F83" i="18" s="1"/>
  <c r="D84" i="18"/>
  <c r="F84" i="18" s="1"/>
  <c r="D85" i="18"/>
  <c r="F85" i="18" s="1"/>
  <c r="D86" i="18"/>
  <c r="F86" i="18" s="1"/>
  <c r="D87" i="18"/>
  <c r="F87" i="18" s="1"/>
  <c r="D88" i="18"/>
  <c r="F88" i="18" s="1"/>
  <c r="D89" i="18"/>
  <c r="F89" i="18" s="1"/>
  <c r="D90" i="18"/>
  <c r="F90" i="18" s="1"/>
  <c r="D91" i="18"/>
  <c r="F91" i="18" s="1"/>
  <c r="D92" i="18"/>
  <c r="F92" i="18" s="1"/>
  <c r="D93" i="18"/>
  <c r="F93" i="18" s="1"/>
  <c r="D94" i="18"/>
  <c r="F94" i="18" s="1"/>
  <c r="D95" i="18"/>
  <c r="F95" i="18" s="1"/>
  <c r="D96" i="18"/>
  <c r="F96" i="18" s="1"/>
  <c r="D97" i="18"/>
  <c r="F97" i="18" s="1"/>
  <c r="D98" i="18"/>
  <c r="F98" i="18" s="1"/>
  <c r="D99" i="18"/>
  <c r="F99" i="18" s="1"/>
  <c r="D100" i="18"/>
  <c r="F100" i="18" s="1"/>
  <c r="D101" i="18"/>
  <c r="F101" i="18" s="1"/>
  <c r="D102" i="18"/>
  <c r="F102" i="18" s="1"/>
  <c r="D103" i="18"/>
  <c r="F103" i="18" s="1"/>
  <c r="D104" i="18"/>
  <c r="F104" i="18" s="1"/>
  <c r="D105" i="18"/>
  <c r="F105" i="18" s="1"/>
  <c r="D106" i="18"/>
  <c r="F106" i="18" s="1"/>
  <c r="D107" i="18"/>
  <c r="F107" i="18" s="1"/>
  <c r="D108" i="18"/>
  <c r="F108" i="18" s="1"/>
  <c r="D110" i="18"/>
  <c r="F110" i="18" s="1"/>
  <c r="D111" i="18"/>
  <c r="F111" i="18" s="1"/>
  <c r="D112" i="18"/>
  <c r="F112" i="18" s="1"/>
  <c r="D113" i="18"/>
  <c r="F113" i="18" s="1"/>
  <c r="D114" i="18"/>
  <c r="F114" i="18" s="1"/>
  <c r="D115" i="18"/>
  <c r="F115" i="18" s="1"/>
  <c r="D116" i="18"/>
  <c r="F116" i="18" s="1"/>
  <c r="D118" i="18"/>
  <c r="F118" i="18" s="1"/>
  <c r="D120" i="18"/>
  <c r="F120" i="18" s="1"/>
  <c r="D121" i="18"/>
  <c r="F121" i="18" s="1"/>
  <c r="D122" i="18"/>
  <c r="F122" i="18" s="1"/>
  <c r="D123" i="18"/>
  <c r="F123" i="18" s="1"/>
  <c r="D124" i="18"/>
  <c r="F124" i="18" s="1"/>
  <c r="D125" i="18"/>
  <c r="F125" i="18" s="1"/>
  <c r="D126" i="18"/>
  <c r="F126" i="18" s="1"/>
  <c r="D127" i="18"/>
  <c r="F127" i="18" s="1"/>
  <c r="D128" i="18"/>
  <c r="F128" i="18" s="1"/>
  <c r="D129" i="18"/>
  <c r="F129" i="18" s="1"/>
  <c r="D130" i="18"/>
  <c r="F130" i="18" s="1"/>
  <c r="D131" i="18"/>
  <c r="F131" i="18" s="1"/>
  <c r="D132" i="18"/>
  <c r="F132" i="18" s="1"/>
  <c r="D133" i="18"/>
  <c r="F133" i="18" s="1"/>
  <c r="D134" i="18"/>
  <c r="F134" i="18" s="1"/>
  <c r="D135" i="18"/>
  <c r="F135" i="18" s="1"/>
  <c r="D136" i="18"/>
  <c r="F136" i="18" s="1"/>
  <c r="D137" i="18"/>
  <c r="F137" i="18" s="1"/>
  <c r="F138" i="18"/>
  <c r="F139" i="18"/>
  <c r="D140" i="18"/>
  <c r="F140" i="18" s="1"/>
  <c r="D141" i="18"/>
  <c r="F141" i="18" s="1"/>
  <c r="D142" i="18"/>
  <c r="F142" i="18" s="1"/>
  <c r="D143" i="18"/>
  <c r="F143" i="18" s="1"/>
  <c r="D144" i="18"/>
  <c r="F144" i="18" s="1"/>
  <c r="D145" i="18"/>
  <c r="F145" i="18" s="1"/>
  <c r="D146" i="18"/>
  <c r="F146" i="18" s="1"/>
  <c r="D147" i="18"/>
  <c r="F147" i="18" s="1"/>
  <c r="D148" i="18"/>
  <c r="F148" i="18" s="1"/>
  <c r="D149" i="18"/>
  <c r="F149" i="18" s="1"/>
  <c r="D150" i="18"/>
  <c r="F150" i="18" s="1"/>
  <c r="D151" i="18"/>
  <c r="F151" i="18" s="1"/>
  <c r="D152" i="18"/>
  <c r="F152" i="18" s="1"/>
  <c r="D153" i="18"/>
  <c r="F153" i="18" s="1"/>
  <c r="D154" i="18"/>
  <c r="F154" i="18" s="1"/>
  <c r="D155" i="18"/>
  <c r="F155" i="18" s="1"/>
  <c r="D156" i="18"/>
  <c r="F156" i="18" s="1"/>
  <c r="D157" i="18"/>
  <c r="F157" i="18" s="1"/>
  <c r="D158" i="18"/>
  <c r="F158" i="18" s="1"/>
  <c r="D160" i="18"/>
  <c r="F160" i="18" s="1"/>
  <c r="D161" i="18"/>
  <c r="F161" i="18" s="1"/>
  <c r="D162" i="18"/>
  <c r="F162" i="18" s="1"/>
  <c r="D163" i="18"/>
  <c r="F163" i="18" s="1"/>
  <c r="D164" i="18"/>
  <c r="F164" i="18" s="1"/>
  <c r="D165" i="18"/>
  <c r="F165" i="18" s="1"/>
  <c r="D166" i="18"/>
  <c r="F166" i="18" s="1"/>
  <c r="D167" i="18"/>
  <c r="F167" i="18" s="1"/>
  <c r="D168" i="18"/>
  <c r="F168" i="18" s="1"/>
  <c r="D169" i="18"/>
  <c r="F169" i="18" s="1"/>
  <c r="D170" i="18"/>
  <c r="F170" i="18" s="1"/>
  <c r="D171" i="18"/>
  <c r="F171" i="18" s="1"/>
  <c r="D172" i="18"/>
  <c r="F172" i="18" s="1"/>
  <c r="D173" i="18"/>
  <c r="F173" i="18" s="1"/>
  <c r="D174" i="18"/>
  <c r="F174" i="18" s="1"/>
  <c r="D175" i="18"/>
  <c r="F175" i="18" s="1"/>
  <c r="D177" i="18"/>
  <c r="F177" i="18" s="1"/>
  <c r="D178" i="18"/>
  <c r="F178" i="18" s="1"/>
  <c r="D179" i="18"/>
  <c r="F179" i="18" s="1"/>
  <c r="D180" i="18"/>
  <c r="F180" i="18" s="1"/>
  <c r="D181" i="18"/>
  <c r="F181" i="18" s="1"/>
  <c r="D182" i="18"/>
  <c r="F182" i="18" s="1"/>
  <c r="D183" i="18"/>
  <c r="F183" i="18" s="1"/>
  <c r="D184" i="18"/>
  <c r="F184" i="18" s="1"/>
  <c r="D185" i="18"/>
  <c r="F185" i="18" s="1"/>
  <c r="D186" i="18"/>
  <c r="F186" i="18" s="1"/>
  <c r="D187" i="18"/>
  <c r="F187" i="18" s="1"/>
  <c r="D188" i="18"/>
  <c r="F188" i="18" s="1"/>
  <c r="D189" i="18"/>
  <c r="F189" i="18" s="1"/>
  <c r="D190" i="18"/>
  <c r="F190" i="18" s="1"/>
  <c r="D191" i="18"/>
  <c r="F191" i="18" s="1"/>
  <c r="D192" i="18"/>
  <c r="F192" i="18" s="1"/>
  <c r="D193" i="18"/>
  <c r="F193" i="18" s="1"/>
  <c r="D194" i="18"/>
  <c r="F194" i="18" s="1"/>
  <c r="D195" i="18"/>
  <c r="F195" i="18" s="1"/>
  <c r="D196" i="18"/>
  <c r="F196" i="18" s="1"/>
  <c r="D197" i="18"/>
  <c r="F197" i="18" s="1"/>
  <c r="D198" i="18"/>
  <c r="F198" i="18" s="1"/>
  <c r="D199" i="18"/>
  <c r="F199" i="18" s="1"/>
  <c r="D200" i="18"/>
  <c r="F200" i="18" s="1"/>
  <c r="D201" i="18"/>
  <c r="F201" i="18" s="1"/>
  <c r="D202" i="18"/>
  <c r="F202" i="18" s="1"/>
  <c r="D203" i="18"/>
  <c r="F203" i="18" s="1"/>
  <c r="D204" i="18"/>
  <c r="F204" i="18" s="1"/>
  <c r="D205" i="18"/>
  <c r="F205" i="18" s="1"/>
  <c r="D206" i="18"/>
  <c r="F206" i="18" s="1"/>
  <c r="D207" i="18"/>
  <c r="F207" i="18" s="1"/>
  <c r="D208" i="18"/>
  <c r="F208" i="18" s="1"/>
  <c r="D209" i="18"/>
  <c r="F209" i="18" s="1"/>
  <c r="D210" i="18"/>
  <c r="F210" i="18" s="1"/>
  <c r="D211" i="18"/>
  <c r="F211" i="18" s="1"/>
  <c r="D212" i="18"/>
  <c r="F212" i="18" s="1"/>
  <c r="D213" i="18"/>
  <c r="F213" i="18" s="1"/>
  <c r="D214" i="18"/>
  <c r="F214" i="18" s="1"/>
  <c r="D215" i="18"/>
  <c r="F215" i="18" s="1"/>
  <c r="D216" i="18"/>
  <c r="F216" i="18" s="1"/>
  <c r="D2" i="18"/>
  <c r="F2" i="18" s="1"/>
  <c r="D3" i="23"/>
  <c r="D4" i="23"/>
  <c r="D5" i="23"/>
  <c r="D6" i="23"/>
  <c r="D7" i="23"/>
  <c r="D8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8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" i="23"/>
  <c r="D3" i="22"/>
  <c r="D4" i="22"/>
  <c r="D5" i="22"/>
  <c r="D6" i="22"/>
  <c r="D7" i="22"/>
  <c r="D8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8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" i="22"/>
  <c r="D3" i="21"/>
  <c r="F3" i="21" s="1"/>
  <c r="H3" i="21" s="1"/>
  <c r="D4" i="21"/>
  <c r="F4" i="21" s="1"/>
  <c r="H4" i="21" s="1"/>
  <c r="D5" i="21"/>
  <c r="F5" i="21" s="1"/>
  <c r="H5" i="21" s="1"/>
  <c r="D6" i="21"/>
  <c r="F6" i="21" s="1"/>
  <c r="H6" i="21" s="1"/>
  <c r="D7" i="21"/>
  <c r="F7" i="21" s="1"/>
  <c r="H7" i="21" s="1"/>
  <c r="D8" i="21"/>
  <c r="F8" i="21" s="1"/>
  <c r="H8" i="21" s="1"/>
  <c r="D10" i="21"/>
  <c r="F10" i="21" s="1"/>
  <c r="H10" i="21" s="1"/>
  <c r="D11" i="21"/>
  <c r="F11" i="21" s="1"/>
  <c r="H11" i="21" s="1"/>
  <c r="D12" i="21"/>
  <c r="F12" i="21" s="1"/>
  <c r="H12" i="21" s="1"/>
  <c r="D13" i="21"/>
  <c r="F13" i="21" s="1"/>
  <c r="H13" i="21" s="1"/>
  <c r="D14" i="21"/>
  <c r="F14" i="21" s="1"/>
  <c r="H14" i="21" s="1"/>
  <c r="D15" i="21"/>
  <c r="F15" i="21" s="1"/>
  <c r="H15" i="21" s="1"/>
  <c r="D16" i="21"/>
  <c r="F16" i="21" s="1"/>
  <c r="H16" i="21" s="1"/>
  <c r="D17" i="21"/>
  <c r="F17" i="21" s="1"/>
  <c r="H17" i="21" s="1"/>
  <c r="D18" i="21"/>
  <c r="F18" i="21" s="1"/>
  <c r="H18" i="21" s="1"/>
  <c r="D19" i="21"/>
  <c r="F19" i="21" s="1"/>
  <c r="H19" i="21" s="1"/>
  <c r="D20" i="21"/>
  <c r="F20" i="21" s="1"/>
  <c r="H20" i="21" s="1"/>
  <c r="D21" i="21"/>
  <c r="F21" i="21" s="1"/>
  <c r="H21" i="21" s="1"/>
  <c r="D22" i="21"/>
  <c r="F22" i="21" s="1"/>
  <c r="H22" i="21" s="1"/>
  <c r="D23" i="21"/>
  <c r="F23" i="21" s="1"/>
  <c r="H23" i="21" s="1"/>
  <c r="D24" i="21"/>
  <c r="F24" i="21" s="1"/>
  <c r="H24" i="21" s="1"/>
  <c r="D25" i="21"/>
  <c r="F25" i="21" s="1"/>
  <c r="H25" i="21" s="1"/>
  <c r="D26" i="21"/>
  <c r="F26" i="21" s="1"/>
  <c r="H26" i="21" s="1"/>
  <c r="D27" i="21"/>
  <c r="F27" i="21" s="1"/>
  <c r="H27" i="21" s="1"/>
  <c r="D28" i="21"/>
  <c r="F28" i="21" s="1"/>
  <c r="H28" i="21" s="1"/>
  <c r="D29" i="21"/>
  <c r="F29" i="21" s="1"/>
  <c r="H29" i="21" s="1"/>
  <c r="D30" i="21"/>
  <c r="F30" i="21" s="1"/>
  <c r="H30" i="21" s="1"/>
  <c r="D31" i="21"/>
  <c r="F31" i="21" s="1"/>
  <c r="H31" i="21" s="1"/>
  <c r="D32" i="21"/>
  <c r="F32" i="21" s="1"/>
  <c r="H32" i="21" s="1"/>
  <c r="D33" i="21"/>
  <c r="F33" i="21" s="1"/>
  <c r="H33" i="21" s="1"/>
  <c r="D34" i="21"/>
  <c r="F34" i="21" s="1"/>
  <c r="H34" i="21" s="1"/>
  <c r="D35" i="21"/>
  <c r="F35" i="21" s="1"/>
  <c r="H35" i="21" s="1"/>
  <c r="D36" i="21"/>
  <c r="F36" i="21" s="1"/>
  <c r="H36" i="21" s="1"/>
  <c r="D37" i="21"/>
  <c r="F37" i="21" s="1"/>
  <c r="H37" i="21" s="1"/>
  <c r="D38" i="21"/>
  <c r="F38" i="21" s="1"/>
  <c r="H38" i="21" s="1"/>
  <c r="D39" i="21"/>
  <c r="F39" i="21" s="1"/>
  <c r="H39" i="21" s="1"/>
  <c r="D40" i="21"/>
  <c r="F40" i="21" s="1"/>
  <c r="H40" i="21" s="1"/>
  <c r="D41" i="21"/>
  <c r="F41" i="21" s="1"/>
  <c r="H41" i="21" s="1"/>
  <c r="D42" i="21"/>
  <c r="F42" i="21" s="1"/>
  <c r="H42" i="21" s="1"/>
  <c r="D43" i="21"/>
  <c r="F43" i="21" s="1"/>
  <c r="H43" i="21" s="1"/>
  <c r="D44" i="21"/>
  <c r="F44" i="21" s="1"/>
  <c r="H44" i="21" s="1"/>
  <c r="D45" i="21"/>
  <c r="F45" i="21" s="1"/>
  <c r="H45" i="21" s="1"/>
  <c r="D46" i="21"/>
  <c r="F46" i="21" s="1"/>
  <c r="H46" i="21" s="1"/>
  <c r="D47" i="21"/>
  <c r="F47" i="21" s="1"/>
  <c r="H47" i="21" s="1"/>
  <c r="D48" i="21"/>
  <c r="F48" i="21" s="1"/>
  <c r="H48" i="21" s="1"/>
  <c r="D49" i="21"/>
  <c r="F49" i="21" s="1"/>
  <c r="H49" i="21" s="1"/>
  <c r="D50" i="21"/>
  <c r="F50" i="21" s="1"/>
  <c r="H50" i="21" s="1"/>
  <c r="D51" i="21"/>
  <c r="F51" i="21" s="1"/>
  <c r="H51" i="21" s="1"/>
  <c r="D52" i="21"/>
  <c r="F52" i="21" s="1"/>
  <c r="H52" i="21" s="1"/>
  <c r="D53" i="21"/>
  <c r="F53" i="21" s="1"/>
  <c r="H53" i="21" s="1"/>
  <c r="D54" i="21"/>
  <c r="F54" i="21" s="1"/>
  <c r="H54" i="21" s="1"/>
  <c r="D55" i="21"/>
  <c r="F55" i="21" s="1"/>
  <c r="H55" i="21" s="1"/>
  <c r="D56" i="21"/>
  <c r="F56" i="21" s="1"/>
  <c r="H56" i="21" s="1"/>
  <c r="D57" i="21"/>
  <c r="F57" i="21" s="1"/>
  <c r="H57" i="21" s="1"/>
  <c r="D58" i="21"/>
  <c r="F58" i="21" s="1"/>
  <c r="H58" i="21" s="1"/>
  <c r="D60" i="21"/>
  <c r="F60" i="21" s="1"/>
  <c r="H60" i="21" s="1"/>
  <c r="D61" i="21"/>
  <c r="F61" i="21" s="1"/>
  <c r="H61" i="21" s="1"/>
  <c r="D62" i="21"/>
  <c r="F62" i="21" s="1"/>
  <c r="H62" i="21" s="1"/>
  <c r="D63" i="21"/>
  <c r="F63" i="21" s="1"/>
  <c r="H63" i="21" s="1"/>
  <c r="D64" i="21"/>
  <c r="F64" i="21" s="1"/>
  <c r="H64" i="21" s="1"/>
  <c r="D65" i="21"/>
  <c r="F65" i="21" s="1"/>
  <c r="H65" i="21" s="1"/>
  <c r="D66" i="21"/>
  <c r="F66" i="21" s="1"/>
  <c r="H66" i="21" s="1"/>
  <c r="D67" i="21"/>
  <c r="F67" i="21" s="1"/>
  <c r="H67" i="21" s="1"/>
  <c r="D68" i="21"/>
  <c r="F68" i="21" s="1"/>
  <c r="H68" i="21" s="1"/>
  <c r="D69" i="21"/>
  <c r="F69" i="21" s="1"/>
  <c r="H69" i="21" s="1"/>
  <c r="D70" i="21"/>
  <c r="F70" i="21" s="1"/>
  <c r="H70" i="21" s="1"/>
  <c r="D71" i="21"/>
  <c r="F71" i="21" s="1"/>
  <c r="H71" i="21" s="1"/>
  <c r="D72" i="21"/>
  <c r="F72" i="21" s="1"/>
  <c r="H72" i="21" s="1"/>
  <c r="D73" i="21"/>
  <c r="F73" i="21" s="1"/>
  <c r="H73" i="21" s="1"/>
  <c r="D74" i="21"/>
  <c r="F74" i="21" s="1"/>
  <c r="H74" i="21" s="1"/>
  <c r="D75" i="21"/>
  <c r="F75" i="21" s="1"/>
  <c r="H75" i="21" s="1"/>
  <c r="D76" i="21"/>
  <c r="F76" i="21" s="1"/>
  <c r="H76" i="21" s="1"/>
  <c r="D77" i="21"/>
  <c r="F77" i="21" s="1"/>
  <c r="H77" i="21" s="1"/>
  <c r="D79" i="21"/>
  <c r="F79" i="21" s="1"/>
  <c r="H79" i="21" s="1"/>
  <c r="D80" i="21"/>
  <c r="F80" i="21" s="1"/>
  <c r="H80" i="21" s="1"/>
  <c r="D81" i="21"/>
  <c r="F81" i="21" s="1"/>
  <c r="H81" i="21" s="1"/>
  <c r="D82" i="21"/>
  <c r="F82" i="21" s="1"/>
  <c r="H82" i="21" s="1"/>
  <c r="D83" i="21"/>
  <c r="F83" i="21" s="1"/>
  <c r="H83" i="21" s="1"/>
  <c r="D84" i="21"/>
  <c r="F84" i="21" s="1"/>
  <c r="H84" i="21" s="1"/>
  <c r="D85" i="21"/>
  <c r="F85" i="21" s="1"/>
  <c r="H85" i="21" s="1"/>
  <c r="D86" i="21"/>
  <c r="F86" i="21" s="1"/>
  <c r="H86" i="21" s="1"/>
  <c r="D87" i="21"/>
  <c r="F87" i="21" s="1"/>
  <c r="H87" i="21" s="1"/>
  <c r="D88" i="21"/>
  <c r="F88" i="21" s="1"/>
  <c r="H88" i="21" s="1"/>
  <c r="D89" i="21"/>
  <c r="F89" i="21" s="1"/>
  <c r="H89" i="21" s="1"/>
  <c r="D90" i="21"/>
  <c r="F90" i="21" s="1"/>
  <c r="H90" i="21" s="1"/>
  <c r="D91" i="21"/>
  <c r="F91" i="21" s="1"/>
  <c r="H91" i="21" s="1"/>
  <c r="D92" i="21"/>
  <c r="F92" i="21" s="1"/>
  <c r="H92" i="21" s="1"/>
  <c r="D93" i="21"/>
  <c r="F93" i="21" s="1"/>
  <c r="H93" i="21" s="1"/>
  <c r="D94" i="21"/>
  <c r="F94" i="21" s="1"/>
  <c r="H94" i="21" s="1"/>
  <c r="D95" i="21"/>
  <c r="F95" i="21" s="1"/>
  <c r="H95" i="21" s="1"/>
  <c r="D96" i="21"/>
  <c r="F96" i="21" s="1"/>
  <c r="H96" i="21" s="1"/>
  <c r="D97" i="21"/>
  <c r="F97" i="21" s="1"/>
  <c r="H97" i="21" s="1"/>
  <c r="D98" i="21"/>
  <c r="F98" i="21" s="1"/>
  <c r="H98" i="21" s="1"/>
  <c r="D99" i="21"/>
  <c r="F99" i="21" s="1"/>
  <c r="H99" i="21" s="1"/>
  <c r="D100" i="21"/>
  <c r="F100" i="21" s="1"/>
  <c r="H100" i="21" s="1"/>
  <c r="D101" i="21"/>
  <c r="F101" i="21" s="1"/>
  <c r="H101" i="21" s="1"/>
  <c r="D102" i="21"/>
  <c r="F102" i="21" s="1"/>
  <c r="H102" i="21" s="1"/>
  <c r="D103" i="21"/>
  <c r="F103" i="21" s="1"/>
  <c r="H103" i="21" s="1"/>
  <c r="D104" i="21"/>
  <c r="F104" i="21" s="1"/>
  <c r="H104" i="21" s="1"/>
  <c r="D105" i="21"/>
  <c r="F105" i="21" s="1"/>
  <c r="H105" i="21" s="1"/>
  <c r="D106" i="21"/>
  <c r="F106" i="21" s="1"/>
  <c r="H106" i="21" s="1"/>
  <c r="D107" i="21"/>
  <c r="F107" i="21" s="1"/>
  <c r="H107" i="21" s="1"/>
  <c r="D108" i="21"/>
  <c r="F108" i="21" s="1"/>
  <c r="H108" i="21" s="1"/>
  <c r="D109" i="21"/>
  <c r="F109" i="21" s="1"/>
  <c r="H109" i="21" s="1"/>
  <c r="D110" i="21"/>
  <c r="F110" i="21" s="1"/>
  <c r="H110" i="21" s="1"/>
  <c r="D111" i="21"/>
  <c r="F111" i="21" s="1"/>
  <c r="H111" i="21" s="1"/>
  <c r="D112" i="21"/>
  <c r="F112" i="21" s="1"/>
  <c r="H112" i="21" s="1"/>
  <c r="D113" i="21"/>
  <c r="F113" i="21" s="1"/>
  <c r="H113" i="21" s="1"/>
  <c r="D114" i="21"/>
  <c r="F114" i="21" s="1"/>
  <c r="H114" i="21" s="1"/>
  <c r="D115" i="21"/>
  <c r="F115" i="21" s="1"/>
  <c r="H115" i="21" s="1"/>
  <c r="D116" i="21"/>
  <c r="F116" i="21" s="1"/>
  <c r="H116" i="21" s="1"/>
  <c r="D118" i="21"/>
  <c r="F118" i="21" s="1"/>
  <c r="H118" i="21" s="1"/>
  <c r="D120" i="21"/>
  <c r="F120" i="21" s="1"/>
  <c r="H120" i="21" s="1"/>
  <c r="D121" i="21"/>
  <c r="F121" i="21" s="1"/>
  <c r="H121" i="21" s="1"/>
  <c r="D122" i="21"/>
  <c r="F122" i="21" s="1"/>
  <c r="H122" i="21" s="1"/>
  <c r="D123" i="21"/>
  <c r="F123" i="21" s="1"/>
  <c r="H123" i="21" s="1"/>
  <c r="D124" i="21"/>
  <c r="F124" i="21" s="1"/>
  <c r="H124" i="21" s="1"/>
  <c r="D125" i="21"/>
  <c r="F125" i="21" s="1"/>
  <c r="H125" i="21" s="1"/>
  <c r="D126" i="21"/>
  <c r="F126" i="21" s="1"/>
  <c r="H126" i="21" s="1"/>
  <c r="D127" i="21"/>
  <c r="F127" i="21" s="1"/>
  <c r="H127" i="21" s="1"/>
  <c r="D128" i="21"/>
  <c r="F128" i="21" s="1"/>
  <c r="H128" i="21" s="1"/>
  <c r="D129" i="21"/>
  <c r="F129" i="21" s="1"/>
  <c r="H129" i="21" s="1"/>
  <c r="D130" i="21"/>
  <c r="F130" i="21" s="1"/>
  <c r="H130" i="21" s="1"/>
  <c r="D131" i="21"/>
  <c r="F131" i="21" s="1"/>
  <c r="H131" i="21" s="1"/>
  <c r="D132" i="21"/>
  <c r="F132" i="21" s="1"/>
  <c r="H132" i="21" s="1"/>
  <c r="D133" i="21"/>
  <c r="F133" i="21" s="1"/>
  <c r="H133" i="21" s="1"/>
  <c r="D134" i="21"/>
  <c r="F134" i="21" s="1"/>
  <c r="H134" i="21" s="1"/>
  <c r="D135" i="21"/>
  <c r="F135" i="21" s="1"/>
  <c r="H135" i="21" s="1"/>
  <c r="D136" i="21"/>
  <c r="F136" i="21" s="1"/>
  <c r="H136" i="21" s="1"/>
  <c r="D137" i="21"/>
  <c r="F137" i="21" s="1"/>
  <c r="H137" i="21" s="1"/>
  <c r="D138" i="21"/>
  <c r="F138" i="21" s="1"/>
  <c r="H138" i="21" s="1"/>
  <c r="D139" i="21"/>
  <c r="F139" i="21" s="1"/>
  <c r="H139" i="21" s="1"/>
  <c r="D140" i="21"/>
  <c r="F140" i="21" s="1"/>
  <c r="H140" i="21" s="1"/>
  <c r="D141" i="21"/>
  <c r="F141" i="21" s="1"/>
  <c r="H141" i="21" s="1"/>
  <c r="D142" i="21"/>
  <c r="F142" i="21" s="1"/>
  <c r="H142" i="21" s="1"/>
  <c r="D143" i="21"/>
  <c r="F143" i="21" s="1"/>
  <c r="H143" i="21" s="1"/>
  <c r="D144" i="21"/>
  <c r="F144" i="21" s="1"/>
  <c r="H144" i="21" s="1"/>
  <c r="D145" i="21"/>
  <c r="F145" i="21" s="1"/>
  <c r="H145" i="21" s="1"/>
  <c r="D146" i="21"/>
  <c r="F146" i="21" s="1"/>
  <c r="H146" i="21" s="1"/>
  <c r="D147" i="21"/>
  <c r="F147" i="21" s="1"/>
  <c r="H147" i="21" s="1"/>
  <c r="D148" i="21"/>
  <c r="F148" i="21" s="1"/>
  <c r="H148" i="21" s="1"/>
  <c r="D149" i="21"/>
  <c r="F149" i="21" s="1"/>
  <c r="H149" i="21" s="1"/>
  <c r="D150" i="21"/>
  <c r="F150" i="21" s="1"/>
  <c r="H150" i="21" s="1"/>
  <c r="D151" i="21"/>
  <c r="F151" i="21" s="1"/>
  <c r="H151" i="21" s="1"/>
  <c r="D152" i="21"/>
  <c r="F152" i="21" s="1"/>
  <c r="H152" i="21" s="1"/>
  <c r="D153" i="21"/>
  <c r="F153" i="21" s="1"/>
  <c r="H153" i="21" s="1"/>
  <c r="D154" i="21"/>
  <c r="F154" i="21" s="1"/>
  <c r="H154" i="21" s="1"/>
  <c r="D155" i="21"/>
  <c r="F155" i="21" s="1"/>
  <c r="H155" i="21" s="1"/>
  <c r="D156" i="21"/>
  <c r="F156" i="21" s="1"/>
  <c r="H156" i="21" s="1"/>
  <c r="D157" i="21"/>
  <c r="F157" i="21" s="1"/>
  <c r="H157" i="21" s="1"/>
  <c r="D158" i="21"/>
  <c r="F158" i="21" s="1"/>
  <c r="H158" i="21" s="1"/>
  <c r="D159" i="21"/>
  <c r="F159" i="21" s="1"/>
  <c r="H159" i="21" s="1"/>
  <c r="D160" i="21"/>
  <c r="F160" i="21" s="1"/>
  <c r="H160" i="21" s="1"/>
  <c r="D161" i="21"/>
  <c r="F161" i="21" s="1"/>
  <c r="H161" i="21" s="1"/>
  <c r="D162" i="21"/>
  <c r="F162" i="21" s="1"/>
  <c r="H162" i="21" s="1"/>
  <c r="D163" i="21"/>
  <c r="F163" i="21" s="1"/>
  <c r="H163" i="21" s="1"/>
  <c r="D164" i="21"/>
  <c r="F164" i="21" s="1"/>
  <c r="H164" i="21" s="1"/>
  <c r="D165" i="21"/>
  <c r="F165" i="21" s="1"/>
  <c r="H165" i="21" s="1"/>
  <c r="D166" i="21"/>
  <c r="F166" i="21" s="1"/>
  <c r="H166" i="21" s="1"/>
  <c r="D167" i="21"/>
  <c r="F167" i="21" s="1"/>
  <c r="H167" i="21" s="1"/>
  <c r="D168" i="21"/>
  <c r="F168" i="21" s="1"/>
  <c r="H168" i="21" s="1"/>
  <c r="D169" i="21"/>
  <c r="F169" i="21" s="1"/>
  <c r="H169" i="21" s="1"/>
  <c r="D170" i="21"/>
  <c r="F170" i="21" s="1"/>
  <c r="H170" i="21" s="1"/>
  <c r="D171" i="21"/>
  <c r="F171" i="21" s="1"/>
  <c r="H171" i="21" s="1"/>
  <c r="D173" i="21"/>
  <c r="F173" i="21" s="1"/>
  <c r="H173" i="21" s="1"/>
  <c r="D174" i="21"/>
  <c r="F174" i="21" s="1"/>
  <c r="H174" i="21" s="1"/>
  <c r="D176" i="21"/>
  <c r="F176" i="21" s="1"/>
  <c r="H176" i="21" s="1"/>
  <c r="D177" i="21"/>
  <c r="F177" i="21" s="1"/>
  <c r="H177" i="21" s="1"/>
  <c r="D178" i="21"/>
  <c r="F178" i="21" s="1"/>
  <c r="H178" i="21" s="1"/>
  <c r="D179" i="21"/>
  <c r="F179" i="21" s="1"/>
  <c r="H179" i="21" s="1"/>
  <c r="D180" i="21"/>
  <c r="F180" i="21" s="1"/>
  <c r="H180" i="21" s="1"/>
  <c r="D181" i="21"/>
  <c r="F181" i="21" s="1"/>
  <c r="H181" i="21" s="1"/>
  <c r="D182" i="21"/>
  <c r="F182" i="21" s="1"/>
  <c r="H182" i="21" s="1"/>
  <c r="D183" i="21"/>
  <c r="F183" i="21" s="1"/>
  <c r="H183" i="21" s="1"/>
  <c r="D184" i="21"/>
  <c r="F184" i="21" s="1"/>
  <c r="H184" i="21" s="1"/>
  <c r="D185" i="21"/>
  <c r="F185" i="21" s="1"/>
  <c r="H185" i="21" s="1"/>
  <c r="D186" i="21"/>
  <c r="F186" i="21" s="1"/>
  <c r="H186" i="21" s="1"/>
  <c r="D187" i="21"/>
  <c r="F187" i="21" s="1"/>
  <c r="H187" i="21" s="1"/>
  <c r="D188" i="21"/>
  <c r="F188" i="21" s="1"/>
  <c r="H188" i="21" s="1"/>
  <c r="D189" i="21"/>
  <c r="F189" i="21" s="1"/>
  <c r="H189" i="21" s="1"/>
  <c r="D190" i="21"/>
  <c r="F190" i="21" s="1"/>
  <c r="H190" i="21" s="1"/>
  <c r="D191" i="21"/>
  <c r="F191" i="21" s="1"/>
  <c r="H191" i="21" s="1"/>
  <c r="D192" i="21"/>
  <c r="F192" i="21" s="1"/>
  <c r="H192" i="21" s="1"/>
  <c r="D193" i="21"/>
  <c r="F193" i="21" s="1"/>
  <c r="H193" i="21" s="1"/>
  <c r="D194" i="21"/>
  <c r="F194" i="21" s="1"/>
  <c r="H194" i="21" s="1"/>
  <c r="D195" i="21"/>
  <c r="F195" i="21" s="1"/>
  <c r="H195" i="21" s="1"/>
  <c r="D196" i="21"/>
  <c r="F196" i="21" s="1"/>
  <c r="H196" i="21" s="1"/>
  <c r="D197" i="21"/>
  <c r="F197" i="21" s="1"/>
  <c r="H197" i="21" s="1"/>
  <c r="D198" i="21"/>
  <c r="F198" i="21" s="1"/>
  <c r="H198" i="21" s="1"/>
  <c r="D199" i="21"/>
  <c r="F199" i="21" s="1"/>
  <c r="H199" i="21" s="1"/>
  <c r="D200" i="21"/>
  <c r="F200" i="21" s="1"/>
  <c r="H200" i="21" s="1"/>
  <c r="D201" i="21"/>
  <c r="F201" i="21" s="1"/>
  <c r="H201" i="21" s="1"/>
  <c r="D202" i="21"/>
  <c r="F202" i="21" s="1"/>
  <c r="H202" i="21" s="1"/>
  <c r="D203" i="21"/>
  <c r="F203" i="21" s="1"/>
  <c r="H203" i="21" s="1"/>
  <c r="D204" i="21"/>
  <c r="F204" i="21" s="1"/>
  <c r="H204" i="21" s="1"/>
  <c r="D205" i="21"/>
  <c r="F205" i="21" s="1"/>
  <c r="H205" i="21" s="1"/>
  <c r="D206" i="21"/>
  <c r="F206" i="21" s="1"/>
  <c r="H206" i="21" s="1"/>
  <c r="D207" i="21"/>
  <c r="F207" i="21" s="1"/>
  <c r="H207" i="21" s="1"/>
  <c r="D208" i="21"/>
  <c r="F208" i="21" s="1"/>
  <c r="H208" i="21" s="1"/>
  <c r="D209" i="21"/>
  <c r="F209" i="21" s="1"/>
  <c r="H209" i="21" s="1"/>
  <c r="D210" i="21"/>
  <c r="F210" i="21" s="1"/>
  <c r="H210" i="21" s="1"/>
  <c r="D211" i="21"/>
  <c r="F211" i="21" s="1"/>
  <c r="H211" i="21" s="1"/>
  <c r="D212" i="21"/>
  <c r="F212" i="21" s="1"/>
  <c r="H212" i="21" s="1"/>
  <c r="D213" i="21"/>
  <c r="F213" i="21" s="1"/>
  <c r="H213" i="21" s="1"/>
  <c r="D214" i="21"/>
  <c r="F214" i="21" s="1"/>
  <c r="H214" i="21" s="1"/>
  <c r="D215" i="21"/>
  <c r="F215" i="21" s="1"/>
  <c r="H215" i="21" s="1"/>
  <c r="D216" i="21"/>
  <c r="F216" i="21" s="1"/>
  <c r="H216" i="21" s="1"/>
  <c r="D2" i="21"/>
  <c r="F2" i="21" s="1"/>
  <c r="H2" i="21" s="1"/>
  <c r="D3" i="20"/>
  <c r="D4" i="20"/>
  <c r="D5" i="20"/>
  <c r="D6" i="20"/>
  <c r="D7" i="20"/>
  <c r="D8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8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" i="20"/>
  <c r="D3" i="19"/>
  <c r="F3" i="19" s="1"/>
  <c r="H3" i="19" s="1"/>
  <c r="D4" i="19"/>
  <c r="F4" i="19" s="1"/>
  <c r="H4" i="19" s="1"/>
  <c r="D5" i="19"/>
  <c r="F5" i="19" s="1"/>
  <c r="H5" i="19" s="1"/>
  <c r="D6" i="19"/>
  <c r="F6" i="19" s="1"/>
  <c r="H6" i="19" s="1"/>
  <c r="D7" i="19"/>
  <c r="F7" i="19" s="1"/>
  <c r="H7" i="19" s="1"/>
  <c r="D8" i="19"/>
  <c r="D10" i="19"/>
  <c r="F10" i="19" s="1"/>
  <c r="H10" i="19" s="1"/>
  <c r="D11" i="19"/>
  <c r="F11" i="19" s="1"/>
  <c r="H11" i="19" s="1"/>
  <c r="D12" i="19"/>
  <c r="F12" i="19" s="1"/>
  <c r="H12" i="19" s="1"/>
  <c r="D13" i="19"/>
  <c r="F13" i="19" s="1"/>
  <c r="H13" i="19" s="1"/>
  <c r="D14" i="19"/>
  <c r="F14" i="19" s="1"/>
  <c r="H14" i="19" s="1"/>
  <c r="D15" i="19"/>
  <c r="F15" i="19" s="1"/>
  <c r="H15" i="19" s="1"/>
  <c r="D16" i="19"/>
  <c r="F16" i="19" s="1"/>
  <c r="H16" i="19" s="1"/>
  <c r="D17" i="19"/>
  <c r="F17" i="19" s="1"/>
  <c r="H17" i="19" s="1"/>
  <c r="D18" i="19"/>
  <c r="F18" i="19" s="1"/>
  <c r="H18" i="19" s="1"/>
  <c r="D19" i="19"/>
  <c r="F19" i="19" s="1"/>
  <c r="H19" i="19" s="1"/>
  <c r="D20" i="19"/>
  <c r="F20" i="19" s="1"/>
  <c r="H20" i="19" s="1"/>
  <c r="D21" i="19"/>
  <c r="F21" i="19" s="1"/>
  <c r="H21" i="19" s="1"/>
  <c r="D22" i="19"/>
  <c r="F22" i="19" s="1"/>
  <c r="H22" i="19" s="1"/>
  <c r="D23" i="19"/>
  <c r="F23" i="19" s="1"/>
  <c r="H23" i="19" s="1"/>
  <c r="D24" i="19"/>
  <c r="F24" i="19" s="1"/>
  <c r="H24" i="19" s="1"/>
  <c r="D25" i="19"/>
  <c r="F25" i="19" s="1"/>
  <c r="H25" i="19" s="1"/>
  <c r="D26" i="19"/>
  <c r="F26" i="19" s="1"/>
  <c r="H26" i="19" s="1"/>
  <c r="D27" i="19"/>
  <c r="F27" i="19" s="1"/>
  <c r="H27" i="19" s="1"/>
  <c r="D28" i="19"/>
  <c r="F28" i="19" s="1"/>
  <c r="H28" i="19" s="1"/>
  <c r="D29" i="19"/>
  <c r="F29" i="19" s="1"/>
  <c r="H29" i="19" s="1"/>
  <c r="D30" i="19"/>
  <c r="F30" i="19" s="1"/>
  <c r="H30" i="19" s="1"/>
  <c r="D31" i="19"/>
  <c r="F31" i="19" s="1"/>
  <c r="H31" i="19" s="1"/>
  <c r="D32" i="19"/>
  <c r="F32" i="19" s="1"/>
  <c r="H32" i="19" s="1"/>
  <c r="D33" i="19"/>
  <c r="F33" i="19" s="1"/>
  <c r="H33" i="19" s="1"/>
  <c r="D34" i="19"/>
  <c r="F34" i="19" s="1"/>
  <c r="H34" i="19" s="1"/>
  <c r="D35" i="19"/>
  <c r="F35" i="19" s="1"/>
  <c r="H35" i="19" s="1"/>
  <c r="D36" i="19"/>
  <c r="F36" i="19" s="1"/>
  <c r="H36" i="19" s="1"/>
  <c r="D37" i="19"/>
  <c r="F37" i="19" s="1"/>
  <c r="H37" i="19" s="1"/>
  <c r="D38" i="19"/>
  <c r="F38" i="19" s="1"/>
  <c r="H38" i="19" s="1"/>
  <c r="D39" i="19"/>
  <c r="F39" i="19" s="1"/>
  <c r="H39" i="19" s="1"/>
  <c r="D40" i="19"/>
  <c r="F40" i="19" s="1"/>
  <c r="H40" i="19" s="1"/>
  <c r="D41" i="19"/>
  <c r="F41" i="19" s="1"/>
  <c r="H41" i="19" s="1"/>
  <c r="D42" i="19"/>
  <c r="F42" i="19" s="1"/>
  <c r="H42" i="19" s="1"/>
  <c r="D43" i="19"/>
  <c r="F43" i="19" s="1"/>
  <c r="H43" i="19" s="1"/>
  <c r="F44" i="19"/>
  <c r="H44" i="19" s="1"/>
  <c r="D45" i="19"/>
  <c r="F45" i="19" s="1"/>
  <c r="H45" i="19" s="1"/>
  <c r="D46" i="19"/>
  <c r="F46" i="19" s="1"/>
  <c r="H46" i="19" s="1"/>
  <c r="D47" i="19"/>
  <c r="F47" i="19" s="1"/>
  <c r="H47" i="19" s="1"/>
  <c r="D48" i="19"/>
  <c r="F48" i="19" s="1"/>
  <c r="H48" i="19" s="1"/>
  <c r="D49" i="19"/>
  <c r="F49" i="19" s="1"/>
  <c r="H49" i="19" s="1"/>
  <c r="D50" i="19"/>
  <c r="F50" i="19" s="1"/>
  <c r="H50" i="19" s="1"/>
  <c r="D51" i="19"/>
  <c r="F51" i="19" s="1"/>
  <c r="H51" i="19" s="1"/>
  <c r="D52" i="19"/>
  <c r="F52" i="19" s="1"/>
  <c r="H52" i="19" s="1"/>
  <c r="D53" i="19"/>
  <c r="F53" i="19" s="1"/>
  <c r="H53" i="19" s="1"/>
  <c r="D54" i="19"/>
  <c r="F54" i="19" s="1"/>
  <c r="H54" i="19" s="1"/>
  <c r="D55" i="19"/>
  <c r="F55" i="19" s="1"/>
  <c r="H55" i="19" s="1"/>
  <c r="D56" i="19"/>
  <c r="F56" i="19" s="1"/>
  <c r="H56" i="19" s="1"/>
  <c r="D57" i="19"/>
  <c r="F57" i="19" s="1"/>
  <c r="H57" i="19" s="1"/>
  <c r="D58" i="19"/>
  <c r="F58" i="19" s="1"/>
  <c r="H58" i="19" s="1"/>
  <c r="D60" i="19"/>
  <c r="F60" i="19" s="1"/>
  <c r="H60" i="19" s="1"/>
  <c r="D61" i="19"/>
  <c r="F61" i="19" s="1"/>
  <c r="H61" i="19" s="1"/>
  <c r="D62" i="19"/>
  <c r="F62" i="19" s="1"/>
  <c r="H62" i="19" s="1"/>
  <c r="D63" i="19"/>
  <c r="F63" i="19" s="1"/>
  <c r="H63" i="19" s="1"/>
  <c r="D64" i="19"/>
  <c r="F64" i="19" s="1"/>
  <c r="H64" i="19" s="1"/>
  <c r="D65" i="19"/>
  <c r="F65" i="19" s="1"/>
  <c r="H65" i="19" s="1"/>
  <c r="D66" i="19"/>
  <c r="F66" i="19" s="1"/>
  <c r="H66" i="19" s="1"/>
  <c r="D67" i="19"/>
  <c r="F67" i="19" s="1"/>
  <c r="H67" i="19" s="1"/>
  <c r="D68" i="19"/>
  <c r="F68" i="19" s="1"/>
  <c r="H68" i="19" s="1"/>
  <c r="D69" i="19"/>
  <c r="F69" i="19" s="1"/>
  <c r="H69" i="19" s="1"/>
  <c r="D70" i="19"/>
  <c r="F70" i="19" s="1"/>
  <c r="H70" i="19" s="1"/>
  <c r="D71" i="19"/>
  <c r="F71" i="19" s="1"/>
  <c r="H71" i="19" s="1"/>
  <c r="F72" i="19"/>
  <c r="H72" i="19" s="1"/>
  <c r="D73" i="19"/>
  <c r="F73" i="19" s="1"/>
  <c r="H73" i="19" s="1"/>
  <c r="D74" i="19"/>
  <c r="F74" i="19" s="1"/>
  <c r="H74" i="19" s="1"/>
  <c r="D75" i="19"/>
  <c r="F75" i="19" s="1"/>
  <c r="H75" i="19" s="1"/>
  <c r="D76" i="19"/>
  <c r="F76" i="19" s="1"/>
  <c r="H76" i="19" s="1"/>
  <c r="D77" i="19"/>
  <c r="F77" i="19" s="1"/>
  <c r="H77" i="19" s="1"/>
  <c r="D79" i="19"/>
  <c r="F79" i="19" s="1"/>
  <c r="H79" i="19" s="1"/>
  <c r="D80" i="19"/>
  <c r="F80" i="19" s="1"/>
  <c r="H80" i="19" s="1"/>
  <c r="D81" i="19"/>
  <c r="F81" i="19" s="1"/>
  <c r="H81" i="19" s="1"/>
  <c r="D82" i="19"/>
  <c r="F82" i="19" s="1"/>
  <c r="H82" i="19" s="1"/>
  <c r="D83" i="19"/>
  <c r="F83" i="19" s="1"/>
  <c r="H83" i="19" s="1"/>
  <c r="D84" i="19"/>
  <c r="F84" i="19" s="1"/>
  <c r="H84" i="19" s="1"/>
  <c r="D85" i="19"/>
  <c r="F85" i="19" s="1"/>
  <c r="H85" i="19" s="1"/>
  <c r="D86" i="19"/>
  <c r="F86" i="19" s="1"/>
  <c r="H86" i="19" s="1"/>
  <c r="D87" i="19"/>
  <c r="F87" i="19" s="1"/>
  <c r="H87" i="19" s="1"/>
  <c r="D88" i="19"/>
  <c r="F88" i="19" s="1"/>
  <c r="H88" i="19" s="1"/>
  <c r="D89" i="19"/>
  <c r="F89" i="19" s="1"/>
  <c r="H89" i="19" s="1"/>
  <c r="D90" i="19"/>
  <c r="F90" i="19" s="1"/>
  <c r="H90" i="19" s="1"/>
  <c r="D91" i="19"/>
  <c r="F91" i="19" s="1"/>
  <c r="H91" i="19" s="1"/>
  <c r="D92" i="19"/>
  <c r="F92" i="19" s="1"/>
  <c r="H92" i="19" s="1"/>
  <c r="D93" i="19"/>
  <c r="F93" i="19" s="1"/>
  <c r="H93" i="19" s="1"/>
  <c r="D94" i="19"/>
  <c r="F94" i="19" s="1"/>
  <c r="H94" i="19" s="1"/>
  <c r="D95" i="19"/>
  <c r="F95" i="19" s="1"/>
  <c r="H95" i="19" s="1"/>
  <c r="D96" i="19"/>
  <c r="F96" i="19" s="1"/>
  <c r="H96" i="19" s="1"/>
  <c r="D97" i="19"/>
  <c r="F97" i="19" s="1"/>
  <c r="H97" i="19" s="1"/>
  <c r="D98" i="19"/>
  <c r="F98" i="19" s="1"/>
  <c r="H98" i="19" s="1"/>
  <c r="D99" i="19"/>
  <c r="F99" i="19" s="1"/>
  <c r="H99" i="19" s="1"/>
  <c r="D100" i="19"/>
  <c r="F100" i="19" s="1"/>
  <c r="H100" i="19" s="1"/>
  <c r="D101" i="19"/>
  <c r="F101" i="19" s="1"/>
  <c r="H101" i="19" s="1"/>
  <c r="D102" i="19"/>
  <c r="F102" i="19" s="1"/>
  <c r="H102" i="19" s="1"/>
  <c r="D103" i="19"/>
  <c r="F103" i="19" s="1"/>
  <c r="H103" i="19" s="1"/>
  <c r="D104" i="19"/>
  <c r="F104" i="19" s="1"/>
  <c r="H104" i="19" s="1"/>
  <c r="D105" i="19"/>
  <c r="F105" i="19" s="1"/>
  <c r="H105" i="19" s="1"/>
  <c r="D106" i="19"/>
  <c r="F106" i="19" s="1"/>
  <c r="H106" i="19" s="1"/>
  <c r="D107" i="19"/>
  <c r="F107" i="19" s="1"/>
  <c r="H107" i="19" s="1"/>
  <c r="D108" i="19"/>
  <c r="F108" i="19" s="1"/>
  <c r="H108" i="19" s="1"/>
  <c r="D109" i="19"/>
  <c r="F109" i="19" s="1"/>
  <c r="H109" i="19" s="1"/>
  <c r="D110" i="19"/>
  <c r="F110" i="19" s="1"/>
  <c r="H110" i="19" s="1"/>
  <c r="D111" i="19"/>
  <c r="F111" i="19" s="1"/>
  <c r="H111" i="19" s="1"/>
  <c r="D112" i="19"/>
  <c r="F112" i="19" s="1"/>
  <c r="H112" i="19" s="1"/>
  <c r="D113" i="19"/>
  <c r="F113" i="19" s="1"/>
  <c r="H113" i="19" s="1"/>
  <c r="D114" i="19"/>
  <c r="F114" i="19" s="1"/>
  <c r="H114" i="19" s="1"/>
  <c r="D115" i="19"/>
  <c r="F115" i="19" s="1"/>
  <c r="H115" i="19" s="1"/>
  <c r="D116" i="19"/>
  <c r="F116" i="19" s="1"/>
  <c r="H116" i="19" s="1"/>
  <c r="D118" i="19"/>
  <c r="F118" i="19" s="1"/>
  <c r="H118" i="19" s="1"/>
  <c r="D120" i="19"/>
  <c r="F120" i="19" s="1"/>
  <c r="H120" i="19" s="1"/>
  <c r="D121" i="19"/>
  <c r="F121" i="19" s="1"/>
  <c r="H121" i="19" s="1"/>
  <c r="D122" i="19"/>
  <c r="F122" i="19" s="1"/>
  <c r="H122" i="19" s="1"/>
  <c r="D123" i="19"/>
  <c r="F123" i="19" s="1"/>
  <c r="H123" i="19" s="1"/>
  <c r="D124" i="19"/>
  <c r="F124" i="19" s="1"/>
  <c r="H124" i="19" s="1"/>
  <c r="D125" i="19"/>
  <c r="F125" i="19" s="1"/>
  <c r="H125" i="19" s="1"/>
  <c r="D126" i="19"/>
  <c r="F126" i="19" s="1"/>
  <c r="H126" i="19" s="1"/>
  <c r="D127" i="19"/>
  <c r="F127" i="19" s="1"/>
  <c r="H127" i="19" s="1"/>
  <c r="D128" i="19"/>
  <c r="F128" i="19" s="1"/>
  <c r="H128" i="19" s="1"/>
  <c r="D129" i="19"/>
  <c r="F129" i="19" s="1"/>
  <c r="H129" i="19" s="1"/>
  <c r="D130" i="19"/>
  <c r="F130" i="19" s="1"/>
  <c r="H130" i="19" s="1"/>
  <c r="D131" i="19"/>
  <c r="F131" i="19" s="1"/>
  <c r="H131" i="19" s="1"/>
  <c r="D132" i="19"/>
  <c r="F132" i="19" s="1"/>
  <c r="H132" i="19" s="1"/>
  <c r="D133" i="19"/>
  <c r="F133" i="19" s="1"/>
  <c r="H133" i="19" s="1"/>
  <c r="D134" i="19"/>
  <c r="F134" i="19" s="1"/>
  <c r="H134" i="19" s="1"/>
  <c r="D135" i="19"/>
  <c r="F135" i="19" s="1"/>
  <c r="H135" i="19" s="1"/>
  <c r="D136" i="19"/>
  <c r="F136" i="19" s="1"/>
  <c r="H136" i="19" s="1"/>
  <c r="D137" i="19"/>
  <c r="F137" i="19" s="1"/>
  <c r="H137" i="19" s="1"/>
  <c r="D138" i="19"/>
  <c r="F138" i="19" s="1"/>
  <c r="H138" i="19" s="1"/>
  <c r="D139" i="19"/>
  <c r="F139" i="19" s="1"/>
  <c r="H139" i="19" s="1"/>
  <c r="D140" i="19"/>
  <c r="F140" i="19" s="1"/>
  <c r="H140" i="19" s="1"/>
  <c r="D141" i="19"/>
  <c r="F141" i="19" s="1"/>
  <c r="H141" i="19" s="1"/>
  <c r="D142" i="19"/>
  <c r="F142" i="19" s="1"/>
  <c r="H142" i="19" s="1"/>
  <c r="D143" i="19"/>
  <c r="F143" i="19" s="1"/>
  <c r="H143" i="19" s="1"/>
  <c r="D144" i="19"/>
  <c r="F144" i="19" s="1"/>
  <c r="H144" i="19" s="1"/>
  <c r="D145" i="19"/>
  <c r="F145" i="19" s="1"/>
  <c r="H145" i="19" s="1"/>
  <c r="D146" i="19"/>
  <c r="F146" i="19" s="1"/>
  <c r="H146" i="19" s="1"/>
  <c r="D147" i="19"/>
  <c r="F147" i="19" s="1"/>
  <c r="H147" i="19" s="1"/>
  <c r="D148" i="19"/>
  <c r="F148" i="19" s="1"/>
  <c r="H148" i="19" s="1"/>
  <c r="D149" i="19"/>
  <c r="F149" i="19" s="1"/>
  <c r="H149" i="19" s="1"/>
  <c r="D150" i="19"/>
  <c r="F150" i="19" s="1"/>
  <c r="H150" i="19" s="1"/>
  <c r="D151" i="19"/>
  <c r="F151" i="19" s="1"/>
  <c r="H151" i="19" s="1"/>
  <c r="D152" i="19"/>
  <c r="F152" i="19" s="1"/>
  <c r="H152" i="19" s="1"/>
  <c r="D153" i="19"/>
  <c r="F153" i="19" s="1"/>
  <c r="H153" i="19" s="1"/>
  <c r="D154" i="19"/>
  <c r="F154" i="19" s="1"/>
  <c r="H154" i="19" s="1"/>
  <c r="D155" i="19"/>
  <c r="F155" i="19" s="1"/>
  <c r="H155" i="19" s="1"/>
  <c r="D156" i="19"/>
  <c r="F156" i="19" s="1"/>
  <c r="H156" i="19" s="1"/>
  <c r="D157" i="19"/>
  <c r="F157" i="19" s="1"/>
  <c r="H157" i="19" s="1"/>
  <c r="D158" i="19"/>
  <c r="F158" i="19" s="1"/>
  <c r="H158" i="19" s="1"/>
  <c r="D159" i="19"/>
  <c r="F159" i="19" s="1"/>
  <c r="H159" i="19" s="1"/>
  <c r="D160" i="19"/>
  <c r="F160" i="19" s="1"/>
  <c r="H160" i="19" s="1"/>
  <c r="D161" i="19"/>
  <c r="F161" i="19" s="1"/>
  <c r="H161" i="19" s="1"/>
  <c r="D162" i="19"/>
  <c r="F162" i="19" s="1"/>
  <c r="H162" i="19" s="1"/>
  <c r="D163" i="19"/>
  <c r="F163" i="19" s="1"/>
  <c r="H163" i="19" s="1"/>
  <c r="D164" i="19"/>
  <c r="F164" i="19" s="1"/>
  <c r="H164" i="19" s="1"/>
  <c r="D165" i="19"/>
  <c r="F165" i="19" s="1"/>
  <c r="H165" i="19" s="1"/>
  <c r="D166" i="19"/>
  <c r="F166" i="19" s="1"/>
  <c r="H166" i="19" s="1"/>
  <c r="D167" i="19"/>
  <c r="F167" i="19" s="1"/>
  <c r="H167" i="19" s="1"/>
  <c r="D168" i="19"/>
  <c r="F168" i="19" s="1"/>
  <c r="H168" i="19" s="1"/>
  <c r="D169" i="19"/>
  <c r="F169" i="19" s="1"/>
  <c r="H169" i="19" s="1"/>
  <c r="D170" i="19"/>
  <c r="F170" i="19" s="1"/>
  <c r="H170" i="19" s="1"/>
  <c r="D171" i="19"/>
  <c r="F171" i="19" s="1"/>
  <c r="H171" i="19" s="1"/>
  <c r="D172" i="19"/>
  <c r="F172" i="19" s="1"/>
  <c r="H172" i="19" s="1"/>
  <c r="D173" i="19"/>
  <c r="F173" i="19" s="1"/>
  <c r="H173" i="19" s="1"/>
  <c r="F174" i="19"/>
  <c r="H174" i="19" s="1"/>
  <c r="D175" i="19"/>
  <c r="F175" i="19" s="1"/>
  <c r="H175" i="19" s="1"/>
  <c r="D176" i="19"/>
  <c r="F176" i="19" s="1"/>
  <c r="H176" i="19" s="1"/>
  <c r="D177" i="19"/>
  <c r="F177" i="19" s="1"/>
  <c r="H177" i="19" s="1"/>
  <c r="D178" i="19"/>
  <c r="F178" i="19" s="1"/>
  <c r="H178" i="19" s="1"/>
  <c r="D179" i="19"/>
  <c r="F179" i="19" s="1"/>
  <c r="H179" i="19" s="1"/>
  <c r="D180" i="19"/>
  <c r="F180" i="19" s="1"/>
  <c r="H180" i="19" s="1"/>
  <c r="D181" i="19"/>
  <c r="F181" i="19" s="1"/>
  <c r="H181" i="19" s="1"/>
  <c r="D182" i="19"/>
  <c r="F182" i="19" s="1"/>
  <c r="H182" i="19" s="1"/>
  <c r="D183" i="19"/>
  <c r="F183" i="19" s="1"/>
  <c r="H183" i="19" s="1"/>
  <c r="D184" i="19"/>
  <c r="F184" i="19" s="1"/>
  <c r="H184" i="19" s="1"/>
  <c r="D185" i="19"/>
  <c r="F185" i="19" s="1"/>
  <c r="H185" i="19" s="1"/>
  <c r="D186" i="19"/>
  <c r="F186" i="19" s="1"/>
  <c r="H186" i="19" s="1"/>
  <c r="D187" i="19"/>
  <c r="F187" i="19" s="1"/>
  <c r="H187" i="19" s="1"/>
  <c r="D188" i="19"/>
  <c r="F188" i="19" s="1"/>
  <c r="H188" i="19" s="1"/>
  <c r="D189" i="19"/>
  <c r="F189" i="19" s="1"/>
  <c r="H189" i="19" s="1"/>
  <c r="D190" i="19"/>
  <c r="F190" i="19" s="1"/>
  <c r="H190" i="19" s="1"/>
  <c r="D191" i="19"/>
  <c r="F191" i="19" s="1"/>
  <c r="H191" i="19" s="1"/>
  <c r="D192" i="19"/>
  <c r="F192" i="19" s="1"/>
  <c r="H192" i="19" s="1"/>
  <c r="D193" i="19"/>
  <c r="F193" i="19" s="1"/>
  <c r="H193" i="19" s="1"/>
  <c r="D194" i="19"/>
  <c r="F194" i="19" s="1"/>
  <c r="H194" i="19" s="1"/>
  <c r="D195" i="19"/>
  <c r="F195" i="19" s="1"/>
  <c r="H195" i="19" s="1"/>
  <c r="D196" i="19"/>
  <c r="F196" i="19" s="1"/>
  <c r="H196" i="19" s="1"/>
  <c r="D197" i="19"/>
  <c r="F197" i="19" s="1"/>
  <c r="H197" i="19" s="1"/>
  <c r="D198" i="19"/>
  <c r="F198" i="19" s="1"/>
  <c r="H198" i="19" s="1"/>
  <c r="D199" i="19"/>
  <c r="F199" i="19" s="1"/>
  <c r="H199" i="19" s="1"/>
  <c r="D200" i="19"/>
  <c r="F200" i="19" s="1"/>
  <c r="H200" i="19" s="1"/>
  <c r="D201" i="19"/>
  <c r="F201" i="19" s="1"/>
  <c r="H201" i="19" s="1"/>
  <c r="F202" i="19"/>
  <c r="H202" i="19" s="1"/>
  <c r="D203" i="19"/>
  <c r="F203" i="19" s="1"/>
  <c r="H203" i="19" s="1"/>
  <c r="D204" i="19"/>
  <c r="F204" i="19" s="1"/>
  <c r="H204" i="19" s="1"/>
  <c r="D205" i="19"/>
  <c r="F205" i="19" s="1"/>
  <c r="H205" i="19" s="1"/>
  <c r="D206" i="19"/>
  <c r="F206" i="19" s="1"/>
  <c r="H206" i="19" s="1"/>
  <c r="D207" i="19"/>
  <c r="F207" i="19" s="1"/>
  <c r="H207" i="19" s="1"/>
  <c r="D208" i="19"/>
  <c r="F208" i="19" s="1"/>
  <c r="H208" i="19" s="1"/>
  <c r="F209" i="19"/>
  <c r="H209" i="19" s="1"/>
  <c r="D210" i="19"/>
  <c r="F210" i="19" s="1"/>
  <c r="H210" i="19" s="1"/>
  <c r="D211" i="19"/>
  <c r="F211" i="19" s="1"/>
  <c r="H211" i="19" s="1"/>
  <c r="D212" i="19"/>
  <c r="F212" i="19" s="1"/>
  <c r="H212" i="19" s="1"/>
  <c r="D213" i="19"/>
  <c r="F213" i="19" s="1"/>
  <c r="H213" i="19" s="1"/>
  <c r="D214" i="19"/>
  <c r="F214" i="19" s="1"/>
  <c r="H214" i="19" s="1"/>
  <c r="D215" i="19"/>
  <c r="F215" i="19" s="1"/>
  <c r="H215" i="19" s="1"/>
  <c r="D216" i="19"/>
  <c r="F216" i="19" s="1"/>
  <c r="H216" i="19" s="1"/>
  <c r="D2" i="19"/>
  <c r="F2" i="19" s="1"/>
  <c r="H2" i="19" s="1"/>
  <c r="D3" i="17"/>
  <c r="F3" i="17" s="1"/>
  <c r="D4" i="17"/>
  <c r="F4" i="17" s="1"/>
  <c r="D5" i="17"/>
  <c r="F5" i="17" s="1"/>
  <c r="D7" i="17"/>
  <c r="F7" i="17" s="1"/>
  <c r="D8" i="17"/>
  <c r="D10" i="17"/>
  <c r="F10" i="17" s="1"/>
  <c r="D11" i="17"/>
  <c r="F11" i="17" s="1"/>
  <c r="D12" i="17"/>
  <c r="F12" i="17" s="1"/>
  <c r="D13" i="17"/>
  <c r="F13" i="17" s="1"/>
  <c r="D14" i="17"/>
  <c r="F14" i="17" s="1"/>
  <c r="D15" i="17"/>
  <c r="F15" i="17" s="1"/>
  <c r="D16" i="17"/>
  <c r="F16" i="17" s="1"/>
  <c r="D17" i="17"/>
  <c r="F17" i="17" s="1"/>
  <c r="D18" i="17"/>
  <c r="F18" i="17" s="1"/>
  <c r="D19" i="17"/>
  <c r="F19" i="17" s="1"/>
  <c r="D20" i="17"/>
  <c r="F20" i="17" s="1"/>
  <c r="D21" i="17"/>
  <c r="F21" i="17" s="1"/>
  <c r="D22" i="17"/>
  <c r="F22" i="17" s="1"/>
  <c r="D23" i="17"/>
  <c r="F23" i="17" s="1"/>
  <c r="D24" i="17"/>
  <c r="F24" i="17" s="1"/>
  <c r="D25" i="17"/>
  <c r="F25" i="17" s="1"/>
  <c r="D26" i="17"/>
  <c r="F26" i="17" s="1"/>
  <c r="D27" i="17"/>
  <c r="F27" i="17" s="1"/>
  <c r="D28" i="17"/>
  <c r="F28" i="17" s="1"/>
  <c r="D29" i="17"/>
  <c r="F29" i="17" s="1"/>
  <c r="D30" i="17"/>
  <c r="F30" i="17" s="1"/>
  <c r="D31" i="17"/>
  <c r="F31" i="17" s="1"/>
  <c r="D32" i="17"/>
  <c r="F32" i="17" s="1"/>
  <c r="D33" i="17"/>
  <c r="F33" i="17" s="1"/>
  <c r="D34" i="17"/>
  <c r="F34" i="17" s="1"/>
  <c r="D35" i="17"/>
  <c r="F35" i="17" s="1"/>
  <c r="D36" i="17"/>
  <c r="F36" i="17" s="1"/>
  <c r="D37" i="17"/>
  <c r="F37" i="17" s="1"/>
  <c r="D38" i="17"/>
  <c r="F38" i="17" s="1"/>
  <c r="D39" i="17"/>
  <c r="F39" i="17" s="1"/>
  <c r="D40" i="17"/>
  <c r="F40" i="17" s="1"/>
  <c r="D41" i="17"/>
  <c r="F41" i="17" s="1"/>
  <c r="D42" i="17"/>
  <c r="F42" i="17" s="1"/>
  <c r="D43" i="17"/>
  <c r="F43" i="17" s="1"/>
  <c r="D44" i="17"/>
  <c r="F44" i="17" s="1"/>
  <c r="D45" i="17"/>
  <c r="F45" i="17" s="1"/>
  <c r="D46" i="17"/>
  <c r="F46" i="17" s="1"/>
  <c r="D47" i="17"/>
  <c r="F47" i="17" s="1"/>
  <c r="D48" i="17"/>
  <c r="F48" i="17" s="1"/>
  <c r="D49" i="17"/>
  <c r="F49" i="17" s="1"/>
  <c r="D50" i="17"/>
  <c r="F50" i="17" s="1"/>
  <c r="D51" i="17"/>
  <c r="F51" i="17" s="1"/>
  <c r="D52" i="17"/>
  <c r="F52" i="17" s="1"/>
  <c r="D53" i="17"/>
  <c r="F53" i="17" s="1"/>
  <c r="D54" i="17"/>
  <c r="F54" i="17" s="1"/>
  <c r="D55" i="17"/>
  <c r="F55" i="17" s="1"/>
  <c r="D56" i="17"/>
  <c r="F56" i="17" s="1"/>
  <c r="D57" i="17"/>
  <c r="F57" i="17" s="1"/>
  <c r="D58" i="17"/>
  <c r="F58" i="17" s="1"/>
  <c r="D60" i="17"/>
  <c r="F60" i="17" s="1"/>
  <c r="F61" i="17"/>
  <c r="D62" i="17"/>
  <c r="F62" i="17" s="1"/>
  <c r="D63" i="17"/>
  <c r="F63" i="17" s="1"/>
  <c r="D64" i="17"/>
  <c r="F64" i="17" s="1"/>
  <c r="D65" i="17"/>
  <c r="F65" i="17" s="1"/>
  <c r="D66" i="17"/>
  <c r="F66" i="17" s="1"/>
  <c r="D67" i="17"/>
  <c r="F67" i="17" s="1"/>
  <c r="D68" i="17"/>
  <c r="F68" i="17" s="1"/>
  <c r="D69" i="17"/>
  <c r="F69" i="17" s="1"/>
  <c r="D70" i="17"/>
  <c r="F70" i="17" s="1"/>
  <c r="D72" i="17"/>
  <c r="D73" i="17"/>
  <c r="F73" i="17" s="1"/>
  <c r="D74" i="17"/>
  <c r="F74" i="17" s="1"/>
  <c r="D75" i="17"/>
  <c r="D76" i="17"/>
  <c r="D77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F92" i="17" s="1"/>
  <c r="D93" i="17"/>
  <c r="F93" i="17" s="1"/>
  <c r="D94" i="17"/>
  <c r="F94" i="17" s="1"/>
  <c r="D95" i="17"/>
  <c r="F95" i="17" s="1"/>
  <c r="D96" i="17"/>
  <c r="F96" i="17" s="1"/>
  <c r="D97" i="17"/>
  <c r="F97" i="17" s="1"/>
  <c r="D98" i="17"/>
  <c r="F98" i="17" s="1"/>
  <c r="D99" i="17"/>
  <c r="D100" i="17"/>
  <c r="D101" i="17"/>
  <c r="D102" i="17"/>
  <c r="D103" i="17"/>
  <c r="F103" i="17" s="1"/>
  <c r="D104" i="17"/>
  <c r="F104" i="17" s="1"/>
  <c r="D105" i="17"/>
  <c r="F105" i="17" s="1"/>
  <c r="D106" i="17"/>
  <c r="F106" i="17" s="1"/>
  <c r="D107" i="17"/>
  <c r="F107" i="17" s="1"/>
  <c r="D108" i="17"/>
  <c r="F108" i="17" s="1"/>
  <c r="D109" i="17"/>
  <c r="F109" i="17" s="1"/>
  <c r="D110" i="17"/>
  <c r="F110" i="17" s="1"/>
  <c r="D111" i="17"/>
  <c r="F111" i="17" s="1"/>
  <c r="D112" i="17"/>
  <c r="F112" i="17" s="1"/>
  <c r="D113" i="17"/>
  <c r="D114" i="17"/>
  <c r="D115" i="17"/>
  <c r="D116" i="17"/>
  <c r="D118" i="17"/>
  <c r="D120" i="17"/>
  <c r="F120" i="17" s="1"/>
  <c r="D122" i="17"/>
  <c r="F122" i="17" s="1"/>
  <c r="D123" i="17"/>
  <c r="F123" i="17" s="1"/>
  <c r="D124" i="17"/>
  <c r="F124" i="17" s="1"/>
  <c r="D125" i="17"/>
  <c r="F125" i="17" s="1"/>
  <c r="D126" i="17"/>
  <c r="F126" i="17" s="1"/>
  <c r="D127" i="17"/>
  <c r="F127" i="17" s="1"/>
  <c r="D128" i="17"/>
  <c r="F128" i="17" s="1"/>
  <c r="D129" i="17"/>
  <c r="F129" i="17" s="1"/>
  <c r="D130" i="17"/>
  <c r="F130" i="17" s="1"/>
  <c r="D131" i="17"/>
  <c r="F131" i="17" s="1"/>
  <c r="D132" i="17"/>
  <c r="F132" i="17" s="1"/>
  <c r="D133" i="17"/>
  <c r="F133" i="17" s="1"/>
  <c r="D134" i="17"/>
  <c r="F134" i="17" s="1"/>
  <c r="D135" i="17"/>
  <c r="F135" i="17" s="1"/>
  <c r="D136" i="17"/>
  <c r="F136" i="17" s="1"/>
  <c r="D137" i="17"/>
  <c r="F137" i="17" s="1"/>
  <c r="D138" i="17"/>
  <c r="F138" i="17" s="1"/>
  <c r="D139" i="17"/>
  <c r="F139" i="17" s="1"/>
  <c r="D140" i="17"/>
  <c r="F140" i="17" s="1"/>
  <c r="D141" i="17"/>
  <c r="F141" i="17" s="1"/>
  <c r="D142" i="17"/>
  <c r="F142" i="17" s="1"/>
  <c r="D143" i="17"/>
  <c r="F143" i="17" s="1"/>
  <c r="D144" i="17"/>
  <c r="F144" i="17" s="1"/>
  <c r="D145" i="17"/>
  <c r="F145" i="17" s="1"/>
  <c r="D146" i="17"/>
  <c r="F146" i="17" s="1"/>
  <c r="D147" i="17"/>
  <c r="F147" i="17" s="1"/>
  <c r="D148" i="17"/>
  <c r="F148" i="17" s="1"/>
  <c r="D149" i="17"/>
  <c r="F149" i="17" s="1"/>
  <c r="D150" i="17"/>
  <c r="F150" i="17" s="1"/>
  <c r="D151" i="17"/>
  <c r="F151" i="17" s="1"/>
  <c r="D152" i="17"/>
  <c r="F152" i="17" s="1"/>
  <c r="D153" i="17"/>
  <c r="F153" i="17" s="1"/>
  <c r="D154" i="17"/>
  <c r="F154" i="17" s="1"/>
  <c r="D155" i="17"/>
  <c r="F155" i="17" s="1"/>
  <c r="D156" i="17"/>
  <c r="F156" i="17" s="1"/>
  <c r="D157" i="17"/>
  <c r="F157" i="17" s="1"/>
  <c r="D158" i="17"/>
  <c r="F158" i="17" s="1"/>
  <c r="D160" i="17"/>
  <c r="D161" i="17"/>
  <c r="F161" i="17" s="1"/>
  <c r="D162" i="17"/>
  <c r="D163" i="17"/>
  <c r="D164" i="17"/>
  <c r="D165" i="17"/>
  <c r="F165" i="17" s="1"/>
  <c r="D166" i="17"/>
  <c r="F166" i="17" s="1"/>
  <c r="D167" i="17"/>
  <c r="F167" i="17" s="1"/>
  <c r="D168" i="17"/>
  <c r="D169" i="17"/>
  <c r="F169" i="17" s="1"/>
  <c r="D170" i="17"/>
  <c r="F170" i="17" s="1"/>
  <c r="D171" i="17"/>
  <c r="D172" i="17"/>
  <c r="D173" i="17"/>
  <c r="F173" i="17" s="1"/>
  <c r="D174" i="17"/>
  <c r="D175" i="17"/>
  <c r="F176" i="17"/>
  <c r="D177" i="17"/>
  <c r="F177" i="17" s="1"/>
  <c r="D178" i="17"/>
  <c r="F178" i="17" s="1"/>
  <c r="D180" i="17"/>
  <c r="F180" i="17" s="1"/>
  <c r="D181" i="17"/>
  <c r="F181" i="17" s="1"/>
  <c r="D182" i="17"/>
  <c r="F182" i="17" s="1"/>
  <c r="D183" i="17"/>
  <c r="F183" i="17" s="1"/>
  <c r="D184" i="17"/>
  <c r="F184" i="17" s="1"/>
  <c r="D185" i="17"/>
  <c r="F185" i="17" s="1"/>
  <c r="D186" i="17"/>
  <c r="F186" i="17" s="1"/>
  <c r="D187" i="17"/>
  <c r="F187" i="17" s="1"/>
  <c r="D188" i="17"/>
  <c r="F188" i="17" s="1"/>
  <c r="D189" i="17"/>
  <c r="F189" i="17" s="1"/>
  <c r="D190" i="17"/>
  <c r="F190" i="17" s="1"/>
  <c r="D191" i="17"/>
  <c r="F191" i="17" s="1"/>
  <c r="D192" i="17"/>
  <c r="F192" i="17" s="1"/>
  <c r="D193" i="17"/>
  <c r="F193" i="17" s="1"/>
  <c r="D195" i="17"/>
  <c r="F195" i="17" s="1"/>
  <c r="D196" i="17"/>
  <c r="F196" i="17" s="1"/>
  <c r="D198" i="17"/>
  <c r="F198" i="17" s="1"/>
  <c r="D199" i="17"/>
  <c r="F199" i="17" s="1"/>
  <c r="D200" i="17"/>
  <c r="D201" i="17"/>
  <c r="F201" i="17" s="1"/>
  <c r="D202" i="17"/>
  <c r="D203" i="17"/>
  <c r="F203" i="17" s="1"/>
  <c r="D204" i="17"/>
  <c r="D205" i="17"/>
  <c r="F205" i="17" s="1"/>
  <c r="D206" i="17"/>
  <c r="F206" i="17" s="1"/>
  <c r="D207" i="17"/>
  <c r="F207" i="17" s="1"/>
  <c r="D208" i="17"/>
  <c r="F208" i="17" s="1"/>
  <c r="D209" i="17"/>
  <c r="F209" i="17" s="1"/>
  <c r="D210" i="17"/>
  <c r="F210" i="17" s="1"/>
  <c r="D211" i="17"/>
  <c r="F211" i="17" s="1"/>
  <c r="D212" i="17"/>
  <c r="F212" i="17" s="1"/>
  <c r="D213" i="17"/>
  <c r="F213" i="17" s="1"/>
  <c r="D214" i="17"/>
  <c r="F214" i="17" s="1"/>
  <c r="D215" i="17"/>
  <c r="F215" i="17" s="1"/>
  <c r="D216" i="17"/>
  <c r="F216" i="17" s="1"/>
  <c r="D2" i="17"/>
  <c r="F2" i="17" s="1"/>
  <c r="D3" i="16"/>
  <c r="F3" i="16" s="1"/>
  <c r="D4" i="16"/>
  <c r="F4" i="16" s="1"/>
  <c r="D5" i="16"/>
  <c r="F5" i="16" s="1"/>
  <c r="D6" i="16"/>
  <c r="F6" i="16" s="1"/>
  <c r="D7" i="16"/>
  <c r="F7" i="16" s="1"/>
  <c r="D8" i="16"/>
  <c r="F8" i="16" s="1"/>
  <c r="D10" i="16"/>
  <c r="F10" i="16" s="1"/>
  <c r="D11" i="16"/>
  <c r="F11" i="16" s="1"/>
  <c r="D13" i="16"/>
  <c r="F13" i="16" s="1"/>
  <c r="D14" i="16"/>
  <c r="F14" i="16" s="1"/>
  <c r="D15" i="16"/>
  <c r="F15" i="16" s="1"/>
  <c r="D16" i="16"/>
  <c r="F16" i="16" s="1"/>
  <c r="D17" i="16"/>
  <c r="F17" i="16" s="1"/>
  <c r="D18" i="16"/>
  <c r="F18" i="16" s="1"/>
  <c r="D19" i="16"/>
  <c r="F19" i="16" s="1"/>
  <c r="D20" i="16"/>
  <c r="F20" i="16" s="1"/>
  <c r="D21" i="16"/>
  <c r="F21" i="16" s="1"/>
  <c r="D22" i="16"/>
  <c r="F22" i="16" s="1"/>
  <c r="D23" i="16"/>
  <c r="F23" i="16" s="1"/>
  <c r="D24" i="16"/>
  <c r="F24" i="16" s="1"/>
  <c r="D25" i="16"/>
  <c r="F25" i="16" s="1"/>
  <c r="D26" i="16"/>
  <c r="F26" i="16" s="1"/>
  <c r="D27" i="16"/>
  <c r="F27" i="16" s="1"/>
  <c r="D28" i="16"/>
  <c r="F28" i="16" s="1"/>
  <c r="D29" i="16"/>
  <c r="F29" i="16" s="1"/>
  <c r="D30" i="16"/>
  <c r="F30" i="16" s="1"/>
  <c r="D31" i="16"/>
  <c r="F31" i="16" s="1"/>
  <c r="D32" i="16"/>
  <c r="F32" i="16" s="1"/>
  <c r="D33" i="16"/>
  <c r="F33" i="16" s="1"/>
  <c r="D34" i="16"/>
  <c r="F34" i="16" s="1"/>
  <c r="D35" i="16"/>
  <c r="F35" i="16" s="1"/>
  <c r="D36" i="16"/>
  <c r="F36" i="16" s="1"/>
  <c r="D37" i="16"/>
  <c r="F37" i="16" s="1"/>
  <c r="D38" i="16"/>
  <c r="F38" i="16" s="1"/>
  <c r="D39" i="16"/>
  <c r="F39" i="16" s="1"/>
  <c r="D40" i="16"/>
  <c r="F40" i="16" s="1"/>
  <c r="D41" i="16"/>
  <c r="F41" i="16" s="1"/>
  <c r="D42" i="16"/>
  <c r="F42" i="16" s="1"/>
  <c r="D43" i="16"/>
  <c r="F43" i="16" s="1"/>
  <c r="D44" i="16"/>
  <c r="F44" i="16" s="1"/>
  <c r="D45" i="16"/>
  <c r="F45" i="16" s="1"/>
  <c r="D46" i="16"/>
  <c r="F46" i="16" s="1"/>
  <c r="D47" i="16"/>
  <c r="F47" i="16" s="1"/>
  <c r="D48" i="16"/>
  <c r="F48" i="16" s="1"/>
  <c r="D50" i="16"/>
  <c r="F50" i="16" s="1"/>
  <c r="D51" i="16"/>
  <c r="F51" i="16" s="1"/>
  <c r="D52" i="16"/>
  <c r="F52" i="16" s="1"/>
  <c r="D53" i="16"/>
  <c r="F53" i="16" s="1"/>
  <c r="D54" i="16"/>
  <c r="F54" i="16" s="1"/>
  <c r="D55" i="16"/>
  <c r="F55" i="16" s="1"/>
  <c r="D56" i="16"/>
  <c r="F56" i="16" s="1"/>
  <c r="D57" i="16"/>
  <c r="F57" i="16" s="1"/>
  <c r="D58" i="16"/>
  <c r="F58" i="16" s="1"/>
  <c r="D60" i="16"/>
  <c r="F60" i="16" s="1"/>
  <c r="D61" i="16"/>
  <c r="F61" i="16" s="1"/>
  <c r="D62" i="16"/>
  <c r="F62" i="16" s="1"/>
  <c r="D63" i="16"/>
  <c r="F63" i="16" s="1"/>
  <c r="D64" i="16"/>
  <c r="F64" i="16" s="1"/>
  <c r="D65" i="16"/>
  <c r="F65" i="16" s="1"/>
  <c r="D66" i="16"/>
  <c r="F66" i="16" s="1"/>
  <c r="D67" i="16"/>
  <c r="F67" i="16" s="1"/>
  <c r="D68" i="16"/>
  <c r="F68" i="16" s="1"/>
  <c r="D69" i="16"/>
  <c r="F69" i="16" s="1"/>
  <c r="D70" i="16"/>
  <c r="F70" i="16" s="1"/>
  <c r="D71" i="16"/>
  <c r="F71" i="16" s="1"/>
  <c r="D72" i="16"/>
  <c r="F72" i="16" s="1"/>
  <c r="D73" i="16"/>
  <c r="F73" i="16" s="1"/>
  <c r="D74" i="16"/>
  <c r="F74" i="16" s="1"/>
  <c r="D75" i="16"/>
  <c r="F75" i="16" s="1"/>
  <c r="D76" i="16"/>
  <c r="F76" i="16" s="1"/>
  <c r="D77" i="16"/>
  <c r="F77" i="16" s="1"/>
  <c r="D79" i="16"/>
  <c r="F79" i="16" s="1"/>
  <c r="D80" i="16"/>
  <c r="F80" i="16" s="1"/>
  <c r="D81" i="16"/>
  <c r="F81" i="16" s="1"/>
  <c r="D82" i="16"/>
  <c r="F82" i="16" s="1"/>
  <c r="D83" i="16"/>
  <c r="F83" i="16" s="1"/>
  <c r="D84" i="16"/>
  <c r="F84" i="16" s="1"/>
  <c r="D85" i="16"/>
  <c r="F85" i="16" s="1"/>
  <c r="D86" i="16"/>
  <c r="F86" i="16" s="1"/>
  <c r="D87" i="16"/>
  <c r="F87" i="16" s="1"/>
  <c r="D88" i="16"/>
  <c r="F88" i="16" s="1"/>
  <c r="D89" i="16"/>
  <c r="F89" i="16" s="1"/>
  <c r="D90" i="16"/>
  <c r="F90" i="16" s="1"/>
  <c r="D91" i="16"/>
  <c r="F91" i="16" s="1"/>
  <c r="D94" i="16"/>
  <c r="F94" i="16" s="1"/>
  <c r="D95" i="16"/>
  <c r="F95" i="16" s="1"/>
  <c r="D96" i="16"/>
  <c r="F96" i="16" s="1"/>
  <c r="D97" i="16"/>
  <c r="F97" i="16" s="1"/>
  <c r="D98" i="16"/>
  <c r="F98" i="16" s="1"/>
  <c r="D99" i="16"/>
  <c r="F99" i="16" s="1"/>
  <c r="D100" i="16"/>
  <c r="F100" i="16" s="1"/>
  <c r="D101" i="16"/>
  <c r="F101" i="16" s="1"/>
  <c r="D102" i="16"/>
  <c r="F102" i="16" s="1"/>
  <c r="D103" i="16"/>
  <c r="F103" i="16" s="1"/>
  <c r="D104" i="16"/>
  <c r="F104" i="16" s="1"/>
  <c r="D105" i="16"/>
  <c r="F105" i="16" s="1"/>
  <c r="D106" i="16"/>
  <c r="F106" i="16" s="1"/>
  <c r="D107" i="16"/>
  <c r="F107" i="16" s="1"/>
  <c r="D108" i="16"/>
  <c r="F108" i="16" s="1"/>
  <c r="D109" i="16"/>
  <c r="F109" i="16" s="1"/>
  <c r="D111" i="16"/>
  <c r="F111" i="16" s="1"/>
  <c r="D112" i="16"/>
  <c r="F112" i="16" s="1"/>
  <c r="D113" i="16"/>
  <c r="F113" i="16" s="1"/>
  <c r="D114" i="16"/>
  <c r="F114" i="16" s="1"/>
  <c r="D115" i="16"/>
  <c r="F115" i="16" s="1"/>
  <c r="D116" i="16"/>
  <c r="F116" i="16" s="1"/>
  <c r="D118" i="16"/>
  <c r="F118" i="16" s="1"/>
  <c r="D120" i="16"/>
  <c r="F120" i="16" s="1"/>
  <c r="D121" i="16"/>
  <c r="F121" i="16" s="1"/>
  <c r="D122" i="16"/>
  <c r="F122" i="16" s="1"/>
  <c r="D123" i="16"/>
  <c r="F123" i="16" s="1"/>
  <c r="D124" i="16"/>
  <c r="F124" i="16" s="1"/>
  <c r="D125" i="16"/>
  <c r="F125" i="16" s="1"/>
  <c r="D126" i="16"/>
  <c r="F126" i="16" s="1"/>
  <c r="D127" i="16"/>
  <c r="F127" i="16" s="1"/>
  <c r="D128" i="16"/>
  <c r="F128" i="16" s="1"/>
  <c r="D129" i="16"/>
  <c r="F129" i="16" s="1"/>
  <c r="D130" i="16"/>
  <c r="F130" i="16" s="1"/>
  <c r="D131" i="16"/>
  <c r="F131" i="16" s="1"/>
  <c r="D132" i="16"/>
  <c r="F132" i="16" s="1"/>
  <c r="D133" i="16"/>
  <c r="F133" i="16" s="1"/>
  <c r="D134" i="16"/>
  <c r="F134" i="16" s="1"/>
  <c r="D135" i="16"/>
  <c r="F135" i="16" s="1"/>
  <c r="D136" i="16"/>
  <c r="F136" i="16" s="1"/>
  <c r="D137" i="16"/>
  <c r="F137" i="16" s="1"/>
  <c r="D138" i="16"/>
  <c r="F138" i="16" s="1"/>
  <c r="D139" i="16"/>
  <c r="F139" i="16" s="1"/>
  <c r="D140" i="16"/>
  <c r="F140" i="16" s="1"/>
  <c r="D141" i="16"/>
  <c r="F141" i="16" s="1"/>
  <c r="D142" i="16"/>
  <c r="F142" i="16" s="1"/>
  <c r="D143" i="16"/>
  <c r="F143" i="16" s="1"/>
  <c r="D144" i="16"/>
  <c r="F144" i="16" s="1"/>
  <c r="D145" i="16"/>
  <c r="F145" i="16" s="1"/>
  <c r="D146" i="16"/>
  <c r="F146" i="16" s="1"/>
  <c r="D147" i="16"/>
  <c r="F147" i="16" s="1"/>
  <c r="D148" i="16"/>
  <c r="F148" i="16" s="1"/>
  <c r="D149" i="16"/>
  <c r="F149" i="16" s="1"/>
  <c r="D150" i="16"/>
  <c r="F150" i="16" s="1"/>
  <c r="D151" i="16"/>
  <c r="F151" i="16" s="1"/>
  <c r="D152" i="16"/>
  <c r="F152" i="16" s="1"/>
  <c r="D153" i="16"/>
  <c r="F153" i="16" s="1"/>
  <c r="D154" i="16"/>
  <c r="F154" i="16" s="1"/>
  <c r="D155" i="16"/>
  <c r="F155" i="16" s="1"/>
  <c r="D156" i="16"/>
  <c r="F156" i="16" s="1"/>
  <c r="D157" i="16"/>
  <c r="F157" i="16" s="1"/>
  <c r="D158" i="16"/>
  <c r="F158" i="16" s="1"/>
  <c r="D159" i="16"/>
  <c r="F159" i="16" s="1"/>
  <c r="D160" i="16"/>
  <c r="F160" i="16" s="1"/>
  <c r="D161" i="16"/>
  <c r="F161" i="16" s="1"/>
  <c r="D162" i="16"/>
  <c r="F162" i="16" s="1"/>
  <c r="D163" i="16"/>
  <c r="F163" i="16" s="1"/>
  <c r="D164" i="16"/>
  <c r="F164" i="16" s="1"/>
  <c r="D165" i="16"/>
  <c r="F165" i="16" s="1"/>
  <c r="D166" i="16"/>
  <c r="F166" i="16" s="1"/>
  <c r="D167" i="16"/>
  <c r="F167" i="16" s="1"/>
  <c r="D168" i="16"/>
  <c r="F168" i="16" s="1"/>
  <c r="D170" i="16"/>
  <c r="F170" i="16" s="1"/>
  <c r="D171" i="16"/>
  <c r="F171" i="16" s="1"/>
  <c r="D172" i="16"/>
  <c r="F172" i="16" s="1"/>
  <c r="D173" i="16"/>
  <c r="F173" i="16" s="1"/>
  <c r="D174" i="16"/>
  <c r="F174" i="16" s="1"/>
  <c r="D175" i="16"/>
  <c r="F175" i="16" s="1"/>
  <c r="D176" i="16"/>
  <c r="F176" i="16" s="1"/>
  <c r="D177" i="16"/>
  <c r="F177" i="16" s="1"/>
  <c r="D178" i="16"/>
  <c r="F178" i="16" s="1"/>
  <c r="D179" i="16"/>
  <c r="F179" i="16" s="1"/>
  <c r="D180" i="16"/>
  <c r="F180" i="16" s="1"/>
  <c r="D181" i="16"/>
  <c r="F181" i="16" s="1"/>
  <c r="D183" i="16"/>
  <c r="F183" i="16" s="1"/>
  <c r="D184" i="16"/>
  <c r="F184" i="16" s="1"/>
  <c r="D185" i="16"/>
  <c r="F185" i="16" s="1"/>
  <c r="D186" i="16"/>
  <c r="F186" i="16" s="1"/>
  <c r="D187" i="16"/>
  <c r="F187" i="16" s="1"/>
  <c r="D188" i="16"/>
  <c r="F188" i="16" s="1"/>
  <c r="D189" i="16"/>
  <c r="F189" i="16" s="1"/>
  <c r="D190" i="16"/>
  <c r="F190" i="16" s="1"/>
  <c r="D191" i="16"/>
  <c r="F191" i="16" s="1"/>
  <c r="D192" i="16"/>
  <c r="F192" i="16" s="1"/>
  <c r="D193" i="16"/>
  <c r="F193" i="16" s="1"/>
  <c r="D194" i="16"/>
  <c r="F194" i="16" s="1"/>
  <c r="D195" i="16"/>
  <c r="F195" i="16" s="1"/>
  <c r="D196" i="16"/>
  <c r="F196" i="16" s="1"/>
  <c r="D197" i="16"/>
  <c r="F197" i="16" s="1"/>
  <c r="D198" i="16"/>
  <c r="F198" i="16" s="1"/>
  <c r="D199" i="16"/>
  <c r="F199" i="16" s="1"/>
  <c r="D200" i="16"/>
  <c r="F200" i="16" s="1"/>
  <c r="D201" i="16"/>
  <c r="F201" i="16" s="1"/>
  <c r="D202" i="16"/>
  <c r="F202" i="16" s="1"/>
  <c r="D203" i="16"/>
  <c r="F203" i="16" s="1"/>
  <c r="D204" i="16"/>
  <c r="F204" i="16" s="1"/>
  <c r="D205" i="16"/>
  <c r="F205" i="16" s="1"/>
  <c r="D206" i="16"/>
  <c r="F206" i="16" s="1"/>
  <c r="D207" i="16"/>
  <c r="F207" i="16" s="1"/>
  <c r="D208" i="16"/>
  <c r="F208" i="16" s="1"/>
  <c r="D209" i="16"/>
  <c r="F209" i="16" s="1"/>
  <c r="D210" i="16"/>
  <c r="F210" i="16" s="1"/>
  <c r="D211" i="16"/>
  <c r="F211" i="16" s="1"/>
  <c r="D212" i="16"/>
  <c r="F212" i="16" s="1"/>
  <c r="D213" i="16"/>
  <c r="F213" i="16" s="1"/>
  <c r="D214" i="16"/>
  <c r="F214" i="16" s="1"/>
  <c r="D215" i="16"/>
  <c r="F215" i="16" s="1"/>
  <c r="D216" i="16"/>
  <c r="F216" i="16" s="1"/>
  <c r="D217" i="16"/>
  <c r="D2" i="16"/>
  <c r="F2" i="16" s="1"/>
  <c r="D3" i="15"/>
  <c r="F3" i="15" s="1"/>
  <c r="D4" i="15"/>
  <c r="F4" i="15" s="1"/>
  <c r="D5" i="15"/>
  <c r="F5" i="15" s="1"/>
  <c r="D6" i="15"/>
  <c r="F6" i="15" s="1"/>
  <c r="D7" i="15"/>
  <c r="F7" i="15" s="1"/>
  <c r="D8" i="15"/>
  <c r="F8" i="15" s="1"/>
  <c r="D10" i="15"/>
  <c r="F10" i="15" s="1"/>
  <c r="D11" i="15"/>
  <c r="F11" i="15" s="1"/>
  <c r="D12" i="15"/>
  <c r="F12" i="15" s="1"/>
  <c r="D13" i="15"/>
  <c r="F13" i="15" s="1"/>
  <c r="D14" i="15"/>
  <c r="F14" i="15" s="1"/>
  <c r="D15" i="15"/>
  <c r="F15" i="15" s="1"/>
  <c r="D16" i="15"/>
  <c r="F16" i="15" s="1"/>
  <c r="D17" i="15"/>
  <c r="F17" i="15" s="1"/>
  <c r="D18" i="15"/>
  <c r="F18" i="15" s="1"/>
  <c r="D19" i="15"/>
  <c r="F19" i="15" s="1"/>
  <c r="D20" i="15"/>
  <c r="F20" i="15" s="1"/>
  <c r="D21" i="15"/>
  <c r="F21" i="15" s="1"/>
  <c r="D22" i="15"/>
  <c r="F22" i="15" s="1"/>
  <c r="D23" i="15"/>
  <c r="F23" i="15" s="1"/>
  <c r="D24" i="15"/>
  <c r="F24" i="15" s="1"/>
  <c r="D25" i="15"/>
  <c r="F25" i="15" s="1"/>
  <c r="D26" i="15"/>
  <c r="F26" i="15" s="1"/>
  <c r="D27" i="15"/>
  <c r="F27" i="15" s="1"/>
  <c r="D28" i="15"/>
  <c r="F28" i="15" s="1"/>
  <c r="D29" i="15"/>
  <c r="F29" i="15" s="1"/>
  <c r="D30" i="15"/>
  <c r="F30" i="15" s="1"/>
  <c r="D31" i="15"/>
  <c r="F31" i="15" s="1"/>
  <c r="D32" i="15"/>
  <c r="F32" i="15" s="1"/>
  <c r="D33" i="15"/>
  <c r="F33" i="15" s="1"/>
  <c r="D34" i="15"/>
  <c r="F34" i="15" s="1"/>
  <c r="D35" i="15"/>
  <c r="F35" i="15" s="1"/>
  <c r="D36" i="15"/>
  <c r="F36" i="15" s="1"/>
  <c r="D37" i="15"/>
  <c r="F37" i="15" s="1"/>
  <c r="D38" i="15"/>
  <c r="F38" i="15" s="1"/>
  <c r="D39" i="15"/>
  <c r="F39" i="15" s="1"/>
  <c r="D40" i="15"/>
  <c r="F40" i="15" s="1"/>
  <c r="D41" i="15"/>
  <c r="F41" i="15" s="1"/>
  <c r="D42" i="15"/>
  <c r="F42" i="15" s="1"/>
  <c r="D43" i="15"/>
  <c r="F43" i="15" s="1"/>
  <c r="D44" i="15"/>
  <c r="F44" i="15" s="1"/>
  <c r="D45" i="15"/>
  <c r="F45" i="15" s="1"/>
  <c r="D46" i="15"/>
  <c r="F46" i="15" s="1"/>
  <c r="D47" i="15"/>
  <c r="F47" i="15" s="1"/>
  <c r="D48" i="15"/>
  <c r="F48" i="15" s="1"/>
  <c r="D50" i="15"/>
  <c r="F50" i="15" s="1"/>
  <c r="D51" i="15"/>
  <c r="F51" i="15" s="1"/>
  <c r="D52" i="15"/>
  <c r="F52" i="15" s="1"/>
  <c r="D54" i="15"/>
  <c r="F54" i="15" s="1"/>
  <c r="D55" i="15"/>
  <c r="F55" i="15" s="1"/>
  <c r="D56" i="15"/>
  <c r="F56" i="15" s="1"/>
  <c r="D57" i="15"/>
  <c r="F57" i="15" s="1"/>
  <c r="D60" i="15"/>
  <c r="F60" i="15" s="1"/>
  <c r="D61" i="15"/>
  <c r="F61" i="15" s="1"/>
  <c r="D62" i="15"/>
  <c r="F62" i="15" s="1"/>
  <c r="D63" i="15"/>
  <c r="F63" i="15" s="1"/>
  <c r="D64" i="15"/>
  <c r="F64" i="15" s="1"/>
  <c r="D68" i="15"/>
  <c r="F68" i="15" s="1"/>
  <c r="D71" i="15"/>
  <c r="F71" i="15" s="1"/>
  <c r="D72" i="15"/>
  <c r="F72" i="15" s="1"/>
  <c r="D75" i="15"/>
  <c r="F75" i="15" s="1"/>
  <c r="D76" i="15"/>
  <c r="F76" i="15" s="1"/>
  <c r="D77" i="15"/>
  <c r="F77" i="15" s="1"/>
  <c r="D79" i="15"/>
  <c r="F79" i="15" s="1"/>
  <c r="D80" i="15"/>
  <c r="F80" i="15" s="1"/>
  <c r="D81" i="15"/>
  <c r="F81" i="15" s="1"/>
  <c r="D82" i="15"/>
  <c r="F82" i="15" s="1"/>
  <c r="D83" i="15"/>
  <c r="F83" i="15" s="1"/>
  <c r="D84" i="15"/>
  <c r="F84" i="15" s="1"/>
  <c r="D85" i="15"/>
  <c r="F85" i="15" s="1"/>
  <c r="D86" i="15"/>
  <c r="F86" i="15" s="1"/>
  <c r="D87" i="15"/>
  <c r="F87" i="15" s="1"/>
  <c r="D88" i="15"/>
  <c r="F88" i="15" s="1"/>
  <c r="D89" i="15"/>
  <c r="F89" i="15" s="1"/>
  <c r="D90" i="15"/>
  <c r="F90" i="15" s="1"/>
  <c r="D91" i="15"/>
  <c r="F91" i="15" s="1"/>
  <c r="D92" i="15"/>
  <c r="F92" i="15" s="1"/>
  <c r="D95" i="15"/>
  <c r="F95" i="15" s="1"/>
  <c r="D96" i="15"/>
  <c r="F96" i="15" s="1"/>
  <c r="D97" i="15"/>
  <c r="F97" i="15" s="1"/>
  <c r="D98" i="15"/>
  <c r="F98" i="15" s="1"/>
  <c r="D99" i="15"/>
  <c r="F99" i="15" s="1"/>
  <c r="D100" i="15"/>
  <c r="F100" i="15" s="1"/>
  <c r="D101" i="15"/>
  <c r="F101" i="15" s="1"/>
  <c r="D102" i="15"/>
  <c r="F102" i="15" s="1"/>
  <c r="D103" i="15"/>
  <c r="F103" i="15" s="1"/>
  <c r="D104" i="15"/>
  <c r="F104" i="15" s="1"/>
  <c r="D105" i="15"/>
  <c r="F105" i="15" s="1"/>
  <c r="D106" i="15"/>
  <c r="F106" i="15" s="1"/>
  <c r="D107" i="15"/>
  <c r="F107" i="15" s="1"/>
  <c r="D108" i="15"/>
  <c r="F108" i="15" s="1"/>
  <c r="D109" i="15"/>
  <c r="F109" i="15" s="1"/>
  <c r="D110" i="15"/>
  <c r="F110" i="15" s="1"/>
  <c r="D111" i="15"/>
  <c r="F111" i="15" s="1"/>
  <c r="D112" i="15"/>
  <c r="F112" i="15" s="1"/>
  <c r="D113" i="15"/>
  <c r="F113" i="15" s="1"/>
  <c r="D114" i="15"/>
  <c r="F114" i="15" s="1"/>
  <c r="D115" i="15"/>
  <c r="F115" i="15" s="1"/>
  <c r="D116" i="15"/>
  <c r="F116" i="15" s="1"/>
  <c r="D118" i="15"/>
  <c r="F118" i="15" s="1"/>
  <c r="D120" i="15"/>
  <c r="F120" i="15" s="1"/>
  <c r="D121" i="15"/>
  <c r="F121" i="15" s="1"/>
  <c r="D122" i="15"/>
  <c r="F122" i="15" s="1"/>
  <c r="D123" i="15"/>
  <c r="F123" i="15" s="1"/>
  <c r="D124" i="15"/>
  <c r="F124" i="15" s="1"/>
  <c r="D125" i="15"/>
  <c r="F125" i="15" s="1"/>
  <c r="D126" i="15"/>
  <c r="F126" i="15" s="1"/>
  <c r="D127" i="15"/>
  <c r="F127" i="15" s="1"/>
  <c r="D128" i="15"/>
  <c r="F128" i="15" s="1"/>
  <c r="D130" i="15"/>
  <c r="F130" i="15" s="1"/>
  <c r="D131" i="15"/>
  <c r="F131" i="15" s="1"/>
  <c r="D132" i="15"/>
  <c r="F132" i="15" s="1"/>
  <c r="D133" i="15"/>
  <c r="F133" i="15" s="1"/>
  <c r="D134" i="15"/>
  <c r="F134" i="15" s="1"/>
  <c r="D135" i="15"/>
  <c r="F135" i="15" s="1"/>
  <c r="D136" i="15"/>
  <c r="F136" i="15" s="1"/>
  <c r="D137" i="15"/>
  <c r="F137" i="15" s="1"/>
  <c r="D138" i="15"/>
  <c r="F138" i="15" s="1"/>
  <c r="D139" i="15"/>
  <c r="F139" i="15" s="1"/>
  <c r="D140" i="15"/>
  <c r="F140" i="15" s="1"/>
  <c r="D141" i="15"/>
  <c r="F141" i="15" s="1"/>
  <c r="D142" i="15"/>
  <c r="F142" i="15" s="1"/>
  <c r="D143" i="15"/>
  <c r="F143" i="15" s="1"/>
  <c r="D145" i="15"/>
  <c r="F145" i="15" s="1"/>
  <c r="D146" i="15"/>
  <c r="F146" i="15" s="1"/>
  <c r="D147" i="15"/>
  <c r="F147" i="15" s="1"/>
  <c r="D148" i="15"/>
  <c r="F148" i="15" s="1"/>
  <c r="D149" i="15"/>
  <c r="F149" i="15" s="1"/>
  <c r="D150" i="15"/>
  <c r="F150" i="15" s="1"/>
  <c r="D151" i="15"/>
  <c r="F151" i="15" s="1"/>
  <c r="D152" i="15"/>
  <c r="F152" i="15" s="1"/>
  <c r="D153" i="15"/>
  <c r="F153" i="15" s="1"/>
  <c r="D154" i="15"/>
  <c r="F154" i="15" s="1"/>
  <c r="D155" i="15"/>
  <c r="F155" i="15" s="1"/>
  <c r="D156" i="15"/>
  <c r="F156" i="15" s="1"/>
  <c r="D157" i="15"/>
  <c r="F157" i="15" s="1"/>
  <c r="D158" i="15"/>
  <c r="F158" i="15" s="1"/>
  <c r="D159" i="15"/>
  <c r="F159" i="15" s="1"/>
  <c r="D160" i="15"/>
  <c r="F160" i="15" s="1"/>
  <c r="D161" i="15"/>
  <c r="F161" i="15" s="1"/>
  <c r="D162" i="15"/>
  <c r="F162" i="15" s="1"/>
  <c r="D163" i="15"/>
  <c r="F163" i="15" s="1"/>
  <c r="D164" i="15"/>
  <c r="F164" i="15" s="1"/>
  <c r="D165" i="15"/>
  <c r="F165" i="15" s="1"/>
  <c r="D166" i="15"/>
  <c r="F166" i="15" s="1"/>
  <c r="D167" i="15"/>
  <c r="F167" i="15" s="1"/>
  <c r="D168" i="15"/>
  <c r="F168" i="15" s="1"/>
  <c r="D169" i="15"/>
  <c r="F169" i="15" s="1"/>
  <c r="D170" i="15"/>
  <c r="F170" i="15" s="1"/>
  <c r="D171" i="15"/>
  <c r="F171" i="15" s="1"/>
  <c r="D172" i="15"/>
  <c r="F172" i="15" s="1"/>
  <c r="D173" i="15"/>
  <c r="F173" i="15" s="1"/>
  <c r="D174" i="15"/>
  <c r="F174" i="15" s="1"/>
  <c r="D175" i="15"/>
  <c r="F175" i="15" s="1"/>
  <c r="D176" i="15"/>
  <c r="F176" i="15" s="1"/>
  <c r="D177" i="15"/>
  <c r="F177" i="15" s="1"/>
  <c r="D178" i="15"/>
  <c r="F178" i="15" s="1"/>
  <c r="D179" i="15"/>
  <c r="F179" i="15" s="1"/>
  <c r="D180" i="15"/>
  <c r="F180" i="15" s="1"/>
  <c r="D181" i="15"/>
  <c r="F181" i="15" s="1"/>
  <c r="D182" i="15"/>
  <c r="F182" i="15" s="1"/>
  <c r="D184" i="15"/>
  <c r="F184" i="15" s="1"/>
  <c r="D185" i="15"/>
  <c r="F185" i="15" s="1"/>
  <c r="D186" i="15"/>
  <c r="F186" i="15" s="1"/>
  <c r="D187" i="15"/>
  <c r="F187" i="15" s="1"/>
  <c r="D188" i="15"/>
  <c r="F188" i="15" s="1"/>
  <c r="D189" i="15"/>
  <c r="F189" i="15" s="1"/>
  <c r="D190" i="15"/>
  <c r="F190" i="15" s="1"/>
  <c r="D191" i="15"/>
  <c r="F191" i="15" s="1"/>
  <c r="D192" i="15"/>
  <c r="F192" i="15" s="1"/>
  <c r="D193" i="15"/>
  <c r="F193" i="15" s="1"/>
  <c r="D194" i="15"/>
  <c r="F194" i="15" s="1"/>
  <c r="D195" i="15"/>
  <c r="F195" i="15" s="1"/>
  <c r="D196" i="15"/>
  <c r="F196" i="15" s="1"/>
  <c r="D197" i="15"/>
  <c r="F197" i="15" s="1"/>
  <c r="D198" i="15"/>
  <c r="F198" i="15" s="1"/>
  <c r="D199" i="15"/>
  <c r="F199" i="15" s="1"/>
  <c r="D200" i="15"/>
  <c r="F200" i="15" s="1"/>
  <c r="D201" i="15"/>
  <c r="F201" i="15" s="1"/>
  <c r="D202" i="15"/>
  <c r="F202" i="15" s="1"/>
  <c r="D204" i="15"/>
  <c r="F204" i="15" s="1"/>
  <c r="D205" i="15"/>
  <c r="F205" i="15" s="1"/>
  <c r="D206" i="15"/>
  <c r="F206" i="15" s="1"/>
  <c r="D207" i="15"/>
  <c r="F207" i="15" s="1"/>
  <c r="D208" i="15"/>
  <c r="F208" i="15" s="1"/>
  <c r="D209" i="15"/>
  <c r="F209" i="15" s="1"/>
  <c r="D210" i="15"/>
  <c r="F210" i="15" s="1"/>
  <c r="D211" i="15"/>
  <c r="F211" i="15" s="1"/>
  <c r="D212" i="15"/>
  <c r="F212" i="15" s="1"/>
  <c r="D213" i="15"/>
  <c r="F213" i="15" s="1"/>
  <c r="D214" i="15"/>
  <c r="F214" i="15" s="1"/>
  <c r="D215" i="15"/>
  <c r="F215" i="15" s="1"/>
  <c r="D216" i="15"/>
  <c r="F216" i="15" s="1"/>
  <c r="D2" i="15"/>
  <c r="F2" i="15" s="1"/>
  <c r="D3" i="14"/>
  <c r="F3" i="14" s="1"/>
  <c r="D5" i="14"/>
  <c r="F5" i="14" s="1"/>
  <c r="D6" i="14"/>
  <c r="F6" i="14" s="1"/>
  <c r="D7" i="14"/>
  <c r="F7" i="14" s="1"/>
  <c r="D8" i="14"/>
  <c r="F8" i="14" s="1"/>
  <c r="D10" i="14"/>
  <c r="F10" i="14" s="1"/>
  <c r="D11" i="14"/>
  <c r="F11" i="14" s="1"/>
  <c r="D12" i="14"/>
  <c r="F12" i="14" s="1"/>
  <c r="D13" i="14"/>
  <c r="F13" i="14" s="1"/>
  <c r="D14" i="14"/>
  <c r="F14" i="14" s="1"/>
  <c r="D15" i="14"/>
  <c r="F15" i="14" s="1"/>
  <c r="D16" i="14"/>
  <c r="F16" i="14" s="1"/>
  <c r="D17" i="14"/>
  <c r="F17" i="14" s="1"/>
  <c r="D18" i="14"/>
  <c r="F18" i="14" s="1"/>
  <c r="D19" i="14"/>
  <c r="F19" i="14" s="1"/>
  <c r="D20" i="14"/>
  <c r="F20" i="14" s="1"/>
  <c r="D21" i="14"/>
  <c r="F21" i="14" s="1"/>
  <c r="D22" i="14"/>
  <c r="F22" i="14" s="1"/>
  <c r="D23" i="14"/>
  <c r="F23" i="14" s="1"/>
  <c r="D24" i="14"/>
  <c r="F24" i="14" s="1"/>
  <c r="D25" i="14"/>
  <c r="F25" i="14" s="1"/>
  <c r="D26" i="14"/>
  <c r="F26" i="14" s="1"/>
  <c r="D27" i="14"/>
  <c r="F27" i="14" s="1"/>
  <c r="D28" i="14"/>
  <c r="F28" i="14" s="1"/>
  <c r="D29" i="14"/>
  <c r="F29" i="14" s="1"/>
  <c r="D30" i="14"/>
  <c r="F30" i="14" s="1"/>
  <c r="D31" i="14"/>
  <c r="F31" i="14" s="1"/>
  <c r="D32" i="14"/>
  <c r="F32" i="14" s="1"/>
  <c r="D33" i="14"/>
  <c r="F33" i="14" s="1"/>
  <c r="D34" i="14"/>
  <c r="F34" i="14" s="1"/>
  <c r="D35" i="14"/>
  <c r="F35" i="14" s="1"/>
  <c r="D36" i="14"/>
  <c r="F36" i="14" s="1"/>
  <c r="D37" i="14"/>
  <c r="F37" i="14" s="1"/>
  <c r="D38" i="14"/>
  <c r="F38" i="14" s="1"/>
  <c r="D39" i="14"/>
  <c r="F39" i="14" s="1"/>
  <c r="D40" i="14"/>
  <c r="F40" i="14" s="1"/>
  <c r="D42" i="14"/>
  <c r="F42" i="14" s="1"/>
  <c r="D44" i="14"/>
  <c r="F44" i="14" s="1"/>
  <c r="D45" i="14"/>
  <c r="F45" i="14" s="1"/>
  <c r="D46" i="14"/>
  <c r="F46" i="14" s="1"/>
  <c r="D47" i="14"/>
  <c r="F47" i="14" s="1"/>
  <c r="D48" i="14"/>
  <c r="F48" i="14" s="1"/>
  <c r="D49" i="14"/>
  <c r="F49" i="14" s="1"/>
  <c r="D50" i="14"/>
  <c r="F50" i="14" s="1"/>
  <c r="D51" i="14"/>
  <c r="F51" i="14" s="1"/>
  <c r="D52" i="14"/>
  <c r="F52" i="14" s="1"/>
  <c r="D53" i="14"/>
  <c r="F53" i="14" s="1"/>
  <c r="D54" i="14"/>
  <c r="F54" i="14" s="1"/>
  <c r="D55" i="14"/>
  <c r="F55" i="14" s="1"/>
  <c r="D56" i="14"/>
  <c r="F56" i="14" s="1"/>
  <c r="D57" i="14"/>
  <c r="F57" i="14" s="1"/>
  <c r="D58" i="14"/>
  <c r="F58" i="14" s="1"/>
  <c r="D60" i="14"/>
  <c r="F60" i="14" s="1"/>
  <c r="D61" i="14"/>
  <c r="F61" i="14" s="1"/>
  <c r="D62" i="14"/>
  <c r="F62" i="14" s="1"/>
  <c r="D65" i="14"/>
  <c r="F65" i="14" s="1"/>
  <c r="D66" i="14"/>
  <c r="F66" i="14" s="1"/>
  <c r="D67" i="14"/>
  <c r="F67" i="14" s="1"/>
  <c r="D68" i="14"/>
  <c r="F68" i="14" s="1"/>
  <c r="D69" i="14"/>
  <c r="F69" i="14" s="1"/>
  <c r="D70" i="14"/>
  <c r="F70" i="14" s="1"/>
  <c r="D71" i="14"/>
  <c r="F71" i="14" s="1"/>
  <c r="D72" i="14"/>
  <c r="F72" i="14" s="1"/>
  <c r="D73" i="14"/>
  <c r="F73" i="14" s="1"/>
  <c r="D74" i="14"/>
  <c r="F74" i="14" s="1"/>
  <c r="D75" i="14"/>
  <c r="F75" i="14" s="1"/>
  <c r="D76" i="14"/>
  <c r="F76" i="14" s="1"/>
  <c r="D77" i="14"/>
  <c r="F77" i="14" s="1"/>
  <c r="D79" i="14"/>
  <c r="F79" i="14" s="1"/>
  <c r="D80" i="14"/>
  <c r="F80" i="14" s="1"/>
  <c r="D81" i="14"/>
  <c r="F81" i="14" s="1"/>
  <c r="D82" i="14"/>
  <c r="F82" i="14" s="1"/>
  <c r="D83" i="14"/>
  <c r="F83" i="14" s="1"/>
  <c r="D84" i="14"/>
  <c r="F84" i="14" s="1"/>
  <c r="D85" i="14"/>
  <c r="F85" i="14" s="1"/>
  <c r="D86" i="14"/>
  <c r="F86" i="14" s="1"/>
  <c r="D87" i="14"/>
  <c r="F87" i="14" s="1"/>
  <c r="D88" i="14"/>
  <c r="F88" i="14" s="1"/>
  <c r="D89" i="14"/>
  <c r="F89" i="14" s="1"/>
  <c r="D90" i="14"/>
  <c r="F90" i="14" s="1"/>
  <c r="D91" i="14"/>
  <c r="F91" i="14" s="1"/>
  <c r="D92" i="14"/>
  <c r="F92" i="14" s="1"/>
  <c r="D93" i="14"/>
  <c r="F93" i="14" s="1"/>
  <c r="D94" i="14"/>
  <c r="F94" i="14" s="1"/>
  <c r="D95" i="14"/>
  <c r="F95" i="14" s="1"/>
  <c r="D96" i="14"/>
  <c r="F96" i="14" s="1"/>
  <c r="D97" i="14"/>
  <c r="F97" i="14" s="1"/>
  <c r="D98" i="14"/>
  <c r="F98" i="14" s="1"/>
  <c r="D99" i="14"/>
  <c r="F99" i="14" s="1"/>
  <c r="D100" i="14"/>
  <c r="F100" i="14" s="1"/>
  <c r="D101" i="14"/>
  <c r="F101" i="14" s="1"/>
  <c r="D102" i="14"/>
  <c r="F102" i="14" s="1"/>
  <c r="D103" i="14"/>
  <c r="F103" i="14" s="1"/>
  <c r="D104" i="14"/>
  <c r="F104" i="14" s="1"/>
  <c r="D105" i="14"/>
  <c r="F105" i="14" s="1"/>
  <c r="D106" i="14"/>
  <c r="F106" i="14" s="1"/>
  <c r="D107" i="14"/>
  <c r="F107" i="14" s="1"/>
  <c r="D108" i="14"/>
  <c r="F108" i="14" s="1"/>
  <c r="D109" i="14"/>
  <c r="F109" i="14" s="1"/>
  <c r="D110" i="14"/>
  <c r="F110" i="14" s="1"/>
  <c r="D111" i="14"/>
  <c r="F111" i="14" s="1"/>
  <c r="D112" i="14"/>
  <c r="F112" i="14" s="1"/>
  <c r="D113" i="14"/>
  <c r="F113" i="14" s="1"/>
  <c r="D114" i="14"/>
  <c r="F114" i="14" s="1"/>
  <c r="D115" i="14"/>
  <c r="F115" i="14" s="1"/>
  <c r="D116" i="14"/>
  <c r="F116" i="14" s="1"/>
  <c r="D118" i="14"/>
  <c r="F118" i="14" s="1"/>
  <c r="D120" i="14"/>
  <c r="F120" i="14" s="1"/>
  <c r="D121" i="14"/>
  <c r="F121" i="14" s="1"/>
  <c r="D122" i="14"/>
  <c r="F122" i="14" s="1"/>
  <c r="D123" i="14"/>
  <c r="F123" i="14" s="1"/>
  <c r="D124" i="14"/>
  <c r="F124" i="14" s="1"/>
  <c r="D125" i="14"/>
  <c r="F125" i="14" s="1"/>
  <c r="D126" i="14"/>
  <c r="F126" i="14" s="1"/>
  <c r="D127" i="14"/>
  <c r="F127" i="14" s="1"/>
  <c r="D128" i="14"/>
  <c r="F128" i="14" s="1"/>
  <c r="D129" i="14"/>
  <c r="F129" i="14" s="1"/>
  <c r="D130" i="14"/>
  <c r="F130" i="14" s="1"/>
  <c r="D131" i="14"/>
  <c r="F131" i="14" s="1"/>
  <c r="D132" i="14"/>
  <c r="F132" i="14" s="1"/>
  <c r="D133" i="14"/>
  <c r="F133" i="14" s="1"/>
  <c r="D134" i="14"/>
  <c r="F134" i="14" s="1"/>
  <c r="D135" i="14"/>
  <c r="F135" i="14" s="1"/>
  <c r="D136" i="14"/>
  <c r="F136" i="14" s="1"/>
  <c r="D137" i="14"/>
  <c r="F137" i="14" s="1"/>
  <c r="D138" i="14"/>
  <c r="F138" i="14" s="1"/>
  <c r="D139" i="14"/>
  <c r="F139" i="14" s="1"/>
  <c r="D140" i="14"/>
  <c r="F140" i="14" s="1"/>
  <c r="D141" i="14"/>
  <c r="F141" i="14" s="1"/>
  <c r="D142" i="14"/>
  <c r="F142" i="14" s="1"/>
  <c r="D143" i="14"/>
  <c r="F143" i="14" s="1"/>
  <c r="D144" i="14"/>
  <c r="F144" i="14" s="1"/>
  <c r="D146" i="14"/>
  <c r="F146" i="14" s="1"/>
  <c r="D147" i="14"/>
  <c r="F147" i="14" s="1"/>
  <c r="D148" i="14"/>
  <c r="F148" i="14" s="1"/>
  <c r="D149" i="14"/>
  <c r="F149" i="14" s="1"/>
  <c r="D150" i="14"/>
  <c r="F150" i="14" s="1"/>
  <c r="D151" i="14"/>
  <c r="F151" i="14" s="1"/>
  <c r="D152" i="14"/>
  <c r="F152" i="14" s="1"/>
  <c r="D153" i="14"/>
  <c r="F153" i="14" s="1"/>
  <c r="D154" i="14"/>
  <c r="F154" i="14" s="1"/>
  <c r="D155" i="14"/>
  <c r="F155" i="14" s="1"/>
  <c r="D156" i="14"/>
  <c r="F156" i="14" s="1"/>
  <c r="D157" i="14"/>
  <c r="F157" i="14" s="1"/>
  <c r="D158" i="14"/>
  <c r="F158" i="14" s="1"/>
  <c r="D159" i="14"/>
  <c r="F159" i="14" s="1"/>
  <c r="D160" i="14"/>
  <c r="F160" i="14" s="1"/>
  <c r="D161" i="14"/>
  <c r="F161" i="14" s="1"/>
  <c r="D162" i="14"/>
  <c r="F162" i="14" s="1"/>
  <c r="D163" i="14"/>
  <c r="F163" i="14" s="1"/>
  <c r="D164" i="14"/>
  <c r="F164" i="14" s="1"/>
  <c r="D165" i="14"/>
  <c r="F165" i="14" s="1"/>
  <c r="D166" i="14"/>
  <c r="F166" i="14" s="1"/>
  <c r="D167" i="14"/>
  <c r="F167" i="14" s="1"/>
  <c r="D168" i="14"/>
  <c r="F168" i="14" s="1"/>
  <c r="D169" i="14"/>
  <c r="F169" i="14" s="1"/>
  <c r="D170" i="14"/>
  <c r="F170" i="14" s="1"/>
  <c r="D171" i="14"/>
  <c r="F171" i="14" s="1"/>
  <c r="D172" i="14"/>
  <c r="F172" i="14" s="1"/>
  <c r="D173" i="14"/>
  <c r="F173" i="14" s="1"/>
  <c r="D174" i="14"/>
  <c r="F174" i="14" s="1"/>
  <c r="D175" i="14"/>
  <c r="F175" i="14" s="1"/>
  <c r="D176" i="14"/>
  <c r="F176" i="14" s="1"/>
  <c r="D177" i="14"/>
  <c r="F177" i="14" s="1"/>
  <c r="D178" i="14"/>
  <c r="F178" i="14" s="1"/>
  <c r="D179" i="14"/>
  <c r="F179" i="14" s="1"/>
  <c r="D180" i="14"/>
  <c r="F180" i="14" s="1"/>
  <c r="D181" i="14"/>
  <c r="F181" i="14" s="1"/>
  <c r="D182" i="14"/>
  <c r="F182" i="14" s="1"/>
  <c r="D183" i="14"/>
  <c r="F183" i="14" s="1"/>
  <c r="D184" i="14"/>
  <c r="F184" i="14" s="1"/>
  <c r="D185" i="14"/>
  <c r="F185" i="14" s="1"/>
  <c r="D186" i="14"/>
  <c r="F186" i="14" s="1"/>
  <c r="D187" i="14"/>
  <c r="F187" i="14" s="1"/>
  <c r="D188" i="14"/>
  <c r="F188" i="14" s="1"/>
  <c r="D189" i="14"/>
  <c r="F189" i="14" s="1"/>
  <c r="D190" i="14"/>
  <c r="F190" i="14" s="1"/>
  <c r="D191" i="14"/>
  <c r="F191" i="14" s="1"/>
  <c r="D192" i="14"/>
  <c r="F192" i="14" s="1"/>
  <c r="D193" i="14"/>
  <c r="F193" i="14" s="1"/>
  <c r="D194" i="14"/>
  <c r="F194" i="14" s="1"/>
  <c r="D195" i="14"/>
  <c r="F195" i="14" s="1"/>
  <c r="D196" i="14"/>
  <c r="F196" i="14" s="1"/>
  <c r="D197" i="14"/>
  <c r="F197" i="14" s="1"/>
  <c r="D198" i="14"/>
  <c r="F198" i="14" s="1"/>
  <c r="D199" i="14"/>
  <c r="F199" i="14" s="1"/>
  <c r="D200" i="14"/>
  <c r="F200" i="14" s="1"/>
  <c r="D201" i="14"/>
  <c r="F201" i="14" s="1"/>
  <c r="D202" i="14"/>
  <c r="F202" i="14" s="1"/>
  <c r="D203" i="14"/>
  <c r="F203" i="14" s="1"/>
  <c r="D204" i="14"/>
  <c r="F204" i="14" s="1"/>
  <c r="D205" i="14"/>
  <c r="F205" i="14" s="1"/>
  <c r="D206" i="14"/>
  <c r="F206" i="14" s="1"/>
  <c r="D209" i="14"/>
  <c r="F209" i="14" s="1"/>
  <c r="D210" i="14"/>
  <c r="F210" i="14" s="1"/>
  <c r="D211" i="14"/>
  <c r="F211" i="14" s="1"/>
  <c r="D212" i="14"/>
  <c r="F212" i="14" s="1"/>
  <c r="D213" i="14"/>
  <c r="F213" i="14" s="1"/>
  <c r="D214" i="14"/>
  <c r="F214" i="14" s="1"/>
  <c r="D215" i="14"/>
  <c r="F215" i="14" s="1"/>
  <c r="D216" i="14"/>
  <c r="F216" i="14" s="1"/>
  <c r="D2" i="14"/>
  <c r="F2" i="14" s="1"/>
  <c r="H2" i="14" s="1"/>
  <c r="D3" i="13"/>
  <c r="F3" i="13" s="1"/>
  <c r="D4" i="13"/>
  <c r="F4" i="13" s="1"/>
  <c r="D5" i="13"/>
  <c r="F5" i="13" s="1"/>
  <c r="D6" i="13"/>
  <c r="F6" i="13" s="1"/>
  <c r="D7" i="13"/>
  <c r="F7" i="13" s="1"/>
  <c r="D8" i="13"/>
  <c r="D10" i="13"/>
  <c r="F10" i="13" s="1"/>
  <c r="D11" i="13"/>
  <c r="F11" i="13" s="1"/>
  <c r="D12" i="13"/>
  <c r="F12" i="13" s="1"/>
  <c r="D13" i="13"/>
  <c r="F13" i="13" s="1"/>
  <c r="D14" i="13"/>
  <c r="F14" i="13" s="1"/>
  <c r="D15" i="13"/>
  <c r="F15" i="13" s="1"/>
  <c r="D16" i="13"/>
  <c r="F16" i="13" s="1"/>
  <c r="D17" i="13"/>
  <c r="F17" i="13" s="1"/>
  <c r="D18" i="13"/>
  <c r="F18" i="13" s="1"/>
  <c r="D19" i="13"/>
  <c r="F19" i="13" s="1"/>
  <c r="D20" i="13"/>
  <c r="F20" i="13" s="1"/>
  <c r="D21" i="13"/>
  <c r="F21" i="13" s="1"/>
  <c r="D22" i="13"/>
  <c r="F22" i="13" s="1"/>
  <c r="D23" i="13"/>
  <c r="F23" i="13" s="1"/>
  <c r="D24" i="13"/>
  <c r="F24" i="13" s="1"/>
  <c r="D25" i="13"/>
  <c r="F25" i="13" s="1"/>
  <c r="D26" i="13"/>
  <c r="F26" i="13" s="1"/>
  <c r="D27" i="13"/>
  <c r="F27" i="13" s="1"/>
  <c r="D28" i="13"/>
  <c r="F28" i="13" s="1"/>
  <c r="D29" i="13"/>
  <c r="F29" i="13" s="1"/>
  <c r="D30" i="13"/>
  <c r="F30" i="13" s="1"/>
  <c r="D31" i="13"/>
  <c r="F31" i="13" s="1"/>
  <c r="D32" i="13"/>
  <c r="F32" i="13" s="1"/>
  <c r="D33" i="13"/>
  <c r="F33" i="13" s="1"/>
  <c r="D34" i="13"/>
  <c r="F34" i="13" s="1"/>
  <c r="D35" i="13"/>
  <c r="F35" i="13" s="1"/>
  <c r="D36" i="13"/>
  <c r="F36" i="13" s="1"/>
  <c r="D37" i="13"/>
  <c r="F37" i="13" s="1"/>
  <c r="D38" i="13"/>
  <c r="F38" i="13" s="1"/>
  <c r="D39" i="13"/>
  <c r="F39" i="13" s="1"/>
  <c r="D40" i="13"/>
  <c r="F40" i="13" s="1"/>
  <c r="D41" i="13"/>
  <c r="F41" i="13" s="1"/>
  <c r="D42" i="13"/>
  <c r="F42" i="13" s="1"/>
  <c r="D43" i="13"/>
  <c r="F43" i="13" s="1"/>
  <c r="D44" i="13"/>
  <c r="F44" i="13" s="1"/>
  <c r="D45" i="13"/>
  <c r="F45" i="13" s="1"/>
  <c r="D46" i="13"/>
  <c r="F46" i="13" s="1"/>
  <c r="D47" i="13"/>
  <c r="F47" i="13" s="1"/>
  <c r="D48" i="13"/>
  <c r="F48" i="13" s="1"/>
  <c r="D49" i="13"/>
  <c r="F49" i="13" s="1"/>
  <c r="D50" i="13"/>
  <c r="F50" i="13" s="1"/>
  <c r="D51" i="13"/>
  <c r="F51" i="13" s="1"/>
  <c r="D52" i="13"/>
  <c r="F52" i="13" s="1"/>
  <c r="D53" i="13"/>
  <c r="F53" i="13" s="1"/>
  <c r="D54" i="13"/>
  <c r="F54" i="13" s="1"/>
  <c r="D55" i="13"/>
  <c r="F55" i="13" s="1"/>
  <c r="D56" i="13"/>
  <c r="F56" i="13" s="1"/>
  <c r="D57" i="13"/>
  <c r="F57" i="13" s="1"/>
  <c r="D58" i="13"/>
  <c r="F58" i="13" s="1"/>
  <c r="D60" i="13"/>
  <c r="F60" i="13" s="1"/>
  <c r="D61" i="13"/>
  <c r="F61" i="13" s="1"/>
  <c r="D62" i="13"/>
  <c r="F62" i="13" s="1"/>
  <c r="D63" i="13"/>
  <c r="F63" i="13" s="1"/>
  <c r="D64" i="13"/>
  <c r="F64" i="13" s="1"/>
  <c r="D65" i="13"/>
  <c r="F65" i="13" s="1"/>
  <c r="D66" i="13"/>
  <c r="F66" i="13" s="1"/>
  <c r="D67" i="13"/>
  <c r="F67" i="13" s="1"/>
  <c r="D68" i="13"/>
  <c r="F68" i="13" s="1"/>
  <c r="D69" i="13"/>
  <c r="F69" i="13" s="1"/>
  <c r="D70" i="13"/>
  <c r="F70" i="13" s="1"/>
  <c r="D71" i="13"/>
  <c r="F71" i="13" s="1"/>
  <c r="D72" i="13"/>
  <c r="F72" i="13" s="1"/>
  <c r="D73" i="13"/>
  <c r="F73" i="13" s="1"/>
  <c r="D74" i="13"/>
  <c r="F74" i="13" s="1"/>
  <c r="D75" i="13"/>
  <c r="F75" i="13" s="1"/>
  <c r="D76" i="13"/>
  <c r="F76" i="13" s="1"/>
  <c r="D77" i="13"/>
  <c r="F77" i="13" s="1"/>
  <c r="D79" i="13"/>
  <c r="F79" i="13" s="1"/>
  <c r="D80" i="13"/>
  <c r="F80" i="13" s="1"/>
  <c r="D81" i="13"/>
  <c r="F81" i="13" s="1"/>
  <c r="D82" i="13"/>
  <c r="F82" i="13" s="1"/>
  <c r="D83" i="13"/>
  <c r="F83" i="13" s="1"/>
  <c r="D84" i="13"/>
  <c r="F84" i="13" s="1"/>
  <c r="D85" i="13"/>
  <c r="F85" i="13" s="1"/>
  <c r="D86" i="13"/>
  <c r="F86" i="13" s="1"/>
  <c r="D87" i="13"/>
  <c r="F87" i="13" s="1"/>
  <c r="D88" i="13"/>
  <c r="F88" i="13" s="1"/>
  <c r="D89" i="13"/>
  <c r="F89" i="13" s="1"/>
  <c r="D90" i="13"/>
  <c r="F90" i="13" s="1"/>
  <c r="D91" i="13"/>
  <c r="F91" i="13" s="1"/>
  <c r="D92" i="13"/>
  <c r="F92" i="13" s="1"/>
  <c r="D93" i="13"/>
  <c r="F93" i="13" s="1"/>
  <c r="D94" i="13"/>
  <c r="F94" i="13" s="1"/>
  <c r="D95" i="13"/>
  <c r="F95" i="13" s="1"/>
  <c r="D96" i="13"/>
  <c r="F96" i="13" s="1"/>
  <c r="D97" i="13"/>
  <c r="F97" i="13" s="1"/>
  <c r="D98" i="13"/>
  <c r="F98" i="13" s="1"/>
  <c r="D99" i="13"/>
  <c r="F99" i="13" s="1"/>
  <c r="D100" i="13"/>
  <c r="F100" i="13" s="1"/>
  <c r="D101" i="13"/>
  <c r="F101" i="13" s="1"/>
  <c r="D102" i="13"/>
  <c r="F102" i="13" s="1"/>
  <c r="D103" i="13"/>
  <c r="F103" i="13" s="1"/>
  <c r="D104" i="13"/>
  <c r="F104" i="13" s="1"/>
  <c r="D105" i="13"/>
  <c r="F105" i="13" s="1"/>
  <c r="D106" i="13"/>
  <c r="F106" i="13" s="1"/>
  <c r="D107" i="13"/>
  <c r="F107" i="13" s="1"/>
  <c r="D108" i="13"/>
  <c r="F108" i="13" s="1"/>
  <c r="D109" i="13"/>
  <c r="F109" i="13" s="1"/>
  <c r="D110" i="13"/>
  <c r="F110" i="13" s="1"/>
  <c r="D111" i="13"/>
  <c r="F111" i="13" s="1"/>
  <c r="D112" i="13"/>
  <c r="F112" i="13" s="1"/>
  <c r="D113" i="13"/>
  <c r="F113" i="13" s="1"/>
  <c r="D114" i="13"/>
  <c r="F114" i="13" s="1"/>
  <c r="D115" i="13"/>
  <c r="F115" i="13" s="1"/>
  <c r="D116" i="13"/>
  <c r="F116" i="13" s="1"/>
  <c r="D118" i="13"/>
  <c r="F118" i="13" s="1"/>
  <c r="D120" i="13"/>
  <c r="F120" i="13" s="1"/>
  <c r="D121" i="13"/>
  <c r="F121" i="13" s="1"/>
  <c r="D123" i="13"/>
  <c r="F123" i="13" s="1"/>
  <c r="D124" i="13"/>
  <c r="F124" i="13" s="1"/>
  <c r="D125" i="13"/>
  <c r="F125" i="13" s="1"/>
  <c r="D126" i="13"/>
  <c r="F126" i="13" s="1"/>
  <c r="D127" i="13"/>
  <c r="F127" i="13" s="1"/>
  <c r="D128" i="13"/>
  <c r="F128" i="13" s="1"/>
  <c r="D129" i="13"/>
  <c r="F129" i="13" s="1"/>
  <c r="D130" i="13"/>
  <c r="F130" i="13" s="1"/>
  <c r="D131" i="13"/>
  <c r="F131" i="13" s="1"/>
  <c r="D132" i="13"/>
  <c r="F132" i="13" s="1"/>
  <c r="D133" i="13"/>
  <c r="F133" i="13" s="1"/>
  <c r="D134" i="13"/>
  <c r="F134" i="13" s="1"/>
  <c r="D135" i="13"/>
  <c r="F135" i="13" s="1"/>
  <c r="D136" i="13"/>
  <c r="F136" i="13" s="1"/>
  <c r="D137" i="13"/>
  <c r="F137" i="13" s="1"/>
  <c r="D138" i="13"/>
  <c r="F138" i="13" s="1"/>
  <c r="D139" i="13"/>
  <c r="F139" i="13" s="1"/>
  <c r="D140" i="13"/>
  <c r="F140" i="13" s="1"/>
  <c r="D141" i="13"/>
  <c r="F141" i="13" s="1"/>
  <c r="D142" i="13"/>
  <c r="F142" i="13" s="1"/>
  <c r="D143" i="13"/>
  <c r="F143" i="13" s="1"/>
  <c r="D144" i="13"/>
  <c r="F144" i="13" s="1"/>
  <c r="D145" i="13"/>
  <c r="F145" i="13" s="1"/>
  <c r="D146" i="13"/>
  <c r="F146" i="13" s="1"/>
  <c r="D147" i="13"/>
  <c r="F147" i="13" s="1"/>
  <c r="D148" i="13"/>
  <c r="F148" i="13" s="1"/>
  <c r="D149" i="13"/>
  <c r="F149" i="13" s="1"/>
  <c r="D150" i="13"/>
  <c r="F150" i="13" s="1"/>
  <c r="D151" i="13"/>
  <c r="F151" i="13" s="1"/>
  <c r="D152" i="13"/>
  <c r="F152" i="13" s="1"/>
  <c r="D153" i="13"/>
  <c r="F153" i="13" s="1"/>
  <c r="D154" i="13"/>
  <c r="F154" i="13" s="1"/>
  <c r="D155" i="13"/>
  <c r="F155" i="13" s="1"/>
  <c r="D156" i="13"/>
  <c r="F156" i="13" s="1"/>
  <c r="D157" i="13"/>
  <c r="F157" i="13" s="1"/>
  <c r="D158" i="13"/>
  <c r="F158" i="13" s="1"/>
  <c r="D159" i="13"/>
  <c r="F159" i="13" s="1"/>
  <c r="D160" i="13"/>
  <c r="F160" i="13" s="1"/>
  <c r="D161" i="13"/>
  <c r="F161" i="13" s="1"/>
  <c r="D162" i="13"/>
  <c r="F162" i="13" s="1"/>
  <c r="D163" i="13"/>
  <c r="F163" i="13" s="1"/>
  <c r="D164" i="13"/>
  <c r="F164" i="13" s="1"/>
  <c r="D165" i="13"/>
  <c r="F165" i="13" s="1"/>
  <c r="D166" i="13"/>
  <c r="F166" i="13" s="1"/>
  <c r="D167" i="13"/>
  <c r="F167" i="13" s="1"/>
  <c r="D168" i="13"/>
  <c r="F168" i="13" s="1"/>
  <c r="D169" i="13"/>
  <c r="F169" i="13" s="1"/>
  <c r="D170" i="13"/>
  <c r="F170" i="13" s="1"/>
  <c r="D171" i="13"/>
  <c r="F171" i="13" s="1"/>
  <c r="D172" i="13"/>
  <c r="F172" i="13" s="1"/>
  <c r="D173" i="13"/>
  <c r="F173" i="13" s="1"/>
  <c r="D174" i="13"/>
  <c r="F174" i="13" s="1"/>
  <c r="D175" i="13"/>
  <c r="F175" i="13" s="1"/>
  <c r="D176" i="13"/>
  <c r="F176" i="13" s="1"/>
  <c r="D177" i="13"/>
  <c r="F177" i="13" s="1"/>
  <c r="D178" i="13"/>
  <c r="F178" i="13" s="1"/>
  <c r="D179" i="13"/>
  <c r="F179" i="13" s="1"/>
  <c r="D180" i="13"/>
  <c r="F180" i="13" s="1"/>
  <c r="D181" i="13"/>
  <c r="F181" i="13" s="1"/>
  <c r="D182" i="13"/>
  <c r="F182" i="13" s="1"/>
  <c r="D183" i="13"/>
  <c r="F183" i="13" s="1"/>
  <c r="D184" i="13"/>
  <c r="F184" i="13" s="1"/>
  <c r="D185" i="13"/>
  <c r="F185" i="13" s="1"/>
  <c r="D186" i="13"/>
  <c r="F186" i="13" s="1"/>
  <c r="D187" i="13"/>
  <c r="F187" i="13" s="1"/>
  <c r="D188" i="13"/>
  <c r="F188" i="13" s="1"/>
  <c r="D189" i="13"/>
  <c r="F189" i="13" s="1"/>
  <c r="D190" i="13"/>
  <c r="F190" i="13" s="1"/>
  <c r="D191" i="13"/>
  <c r="F191" i="13" s="1"/>
  <c r="D192" i="13"/>
  <c r="F192" i="13" s="1"/>
  <c r="D193" i="13"/>
  <c r="F193" i="13" s="1"/>
  <c r="D194" i="13"/>
  <c r="F194" i="13" s="1"/>
  <c r="D195" i="13"/>
  <c r="F195" i="13" s="1"/>
  <c r="D196" i="13"/>
  <c r="F196" i="13" s="1"/>
  <c r="D197" i="13"/>
  <c r="F197" i="13" s="1"/>
  <c r="D198" i="13"/>
  <c r="F198" i="13" s="1"/>
  <c r="D199" i="13"/>
  <c r="F199" i="13" s="1"/>
  <c r="D200" i="13"/>
  <c r="F200" i="13" s="1"/>
  <c r="D201" i="13"/>
  <c r="F201" i="13" s="1"/>
  <c r="D202" i="13"/>
  <c r="F202" i="13" s="1"/>
  <c r="D203" i="13"/>
  <c r="F203" i="13" s="1"/>
  <c r="D204" i="13"/>
  <c r="F204" i="13" s="1"/>
  <c r="D205" i="13"/>
  <c r="F205" i="13" s="1"/>
  <c r="D206" i="13"/>
  <c r="F206" i="13" s="1"/>
  <c r="D207" i="13"/>
  <c r="F207" i="13" s="1"/>
  <c r="D208" i="13"/>
  <c r="F208" i="13" s="1"/>
  <c r="D209" i="13"/>
  <c r="F209" i="13" s="1"/>
  <c r="D210" i="13"/>
  <c r="F210" i="13" s="1"/>
  <c r="D211" i="13"/>
  <c r="F211" i="13" s="1"/>
  <c r="D212" i="13"/>
  <c r="F212" i="13" s="1"/>
  <c r="D213" i="13"/>
  <c r="F213" i="13" s="1"/>
  <c r="D214" i="13"/>
  <c r="F214" i="13" s="1"/>
  <c r="D215" i="13"/>
  <c r="F215" i="13" s="1"/>
  <c r="D216" i="13"/>
  <c r="F216" i="13" s="1"/>
  <c r="D217" i="13"/>
  <c r="D2" i="13"/>
  <c r="F2" i="13" s="1"/>
  <c r="D18" i="12"/>
  <c r="F18" i="12" s="1"/>
  <c r="D19" i="12"/>
  <c r="F19" i="12" s="1"/>
  <c r="L17" i="3"/>
  <c r="L18" i="3"/>
  <c r="I29" i="9" l="1"/>
  <c r="S4" i="10" l="1"/>
  <c r="S18" i="10"/>
  <c r="S19" i="10"/>
  <c r="S39" i="10"/>
  <c r="S58" i="10"/>
  <c r="S61" i="10"/>
  <c r="S65" i="10"/>
  <c r="S71" i="10"/>
  <c r="S72" i="10"/>
  <c r="S73" i="10"/>
  <c r="S74" i="10"/>
  <c r="S75" i="10"/>
  <c r="S76" i="10"/>
  <c r="S77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9" i="10"/>
  <c r="S100" i="10"/>
  <c r="S101" i="10"/>
  <c r="S102" i="10"/>
  <c r="S106" i="10"/>
  <c r="S113" i="10"/>
  <c r="S114" i="10"/>
  <c r="S115" i="10"/>
  <c r="S116" i="10"/>
  <c r="S118" i="10"/>
  <c r="S159" i="10"/>
  <c r="S160" i="10"/>
  <c r="S162" i="10"/>
  <c r="S163" i="10"/>
  <c r="S164" i="10"/>
  <c r="S165" i="10"/>
  <c r="S166" i="10"/>
  <c r="S168" i="10"/>
  <c r="S169" i="10"/>
  <c r="S170" i="10"/>
  <c r="S171" i="10"/>
  <c r="S172" i="10"/>
  <c r="S174" i="10"/>
  <c r="S175" i="10"/>
  <c r="S200" i="10"/>
  <c r="S201" i="10"/>
  <c r="S202" i="10"/>
  <c r="S203" i="10"/>
  <c r="S204" i="10"/>
  <c r="S208" i="10"/>
  <c r="I218" i="13"/>
  <c r="I218" i="14"/>
  <c r="I218" i="15"/>
  <c r="I218" i="16"/>
  <c r="I218" i="17"/>
  <c r="I218" i="18"/>
  <c r="I218" i="19"/>
  <c r="I218" i="20"/>
  <c r="I218" i="21"/>
  <c r="I218" i="22"/>
  <c r="I218" i="23"/>
  <c r="I213" i="4"/>
  <c r="I213" i="5"/>
  <c r="I213" i="6"/>
  <c r="I213" i="7"/>
  <c r="I213" i="8"/>
  <c r="I213" i="2"/>
  <c r="R216" i="10"/>
  <c r="F26" i="9"/>
  <c r="L211" i="3"/>
  <c r="G211" i="2"/>
  <c r="F211" i="2"/>
  <c r="G211" i="4"/>
  <c r="D211" i="4"/>
  <c r="F211" i="4" s="1"/>
  <c r="H211" i="4" s="1"/>
  <c r="J211" i="4" s="1"/>
  <c r="G211" i="5"/>
  <c r="D211" i="5"/>
  <c r="F211" i="5" s="1"/>
  <c r="G211" i="6"/>
  <c r="F211" i="6"/>
  <c r="G211" i="7"/>
  <c r="D211" i="7"/>
  <c r="F211" i="7" s="1"/>
  <c r="H211" i="7" s="1"/>
  <c r="G211" i="8"/>
  <c r="D211" i="8"/>
  <c r="F211" i="8" s="1"/>
  <c r="H211" i="8" s="1"/>
  <c r="G216" i="12"/>
  <c r="D216" i="12"/>
  <c r="F216" i="12" s="1"/>
  <c r="S216" i="10" s="1"/>
  <c r="G216" i="13"/>
  <c r="J216" i="14"/>
  <c r="G216" i="15"/>
  <c r="H216" i="15" s="1"/>
  <c r="J216" i="16"/>
  <c r="J216" i="17"/>
  <c r="J216" i="18"/>
  <c r="G216" i="22"/>
  <c r="G216" i="23"/>
  <c r="G211" i="9"/>
  <c r="D211" i="9"/>
  <c r="F211" i="9" s="1"/>
  <c r="H216" i="22" l="1"/>
  <c r="J216" i="22" s="1"/>
  <c r="J216" i="20"/>
  <c r="H216" i="23"/>
  <c r="J216" i="23" s="1"/>
  <c r="J216" i="21"/>
  <c r="J216" i="19"/>
  <c r="J216" i="15"/>
  <c r="J216" i="13"/>
  <c r="H216" i="12"/>
  <c r="H211" i="9"/>
  <c r="J211" i="9" s="1"/>
  <c r="M211" i="3"/>
  <c r="J211" i="8"/>
  <c r="H211" i="6"/>
  <c r="J211" i="6" s="1"/>
  <c r="H211" i="5"/>
  <c r="J211" i="5" s="1"/>
  <c r="J211" i="7"/>
  <c r="H211" i="2"/>
  <c r="I11" i="12"/>
  <c r="I218" i="12" s="1"/>
  <c r="J216" i="12" l="1"/>
  <c r="J211" i="2"/>
  <c r="E211" i="3" s="1"/>
  <c r="F211" i="3" s="1"/>
  <c r="G211" i="3" s="1"/>
  <c r="H211" i="3" s="1"/>
  <c r="I211" i="3" s="1"/>
  <c r="J211" i="3" s="1"/>
  <c r="K211" i="3"/>
  <c r="N211" i="3" s="1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8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8" i="13"/>
  <c r="G7" i="13"/>
  <c r="G6" i="13"/>
  <c r="G5" i="13"/>
  <c r="G4" i="13"/>
  <c r="G3" i="13"/>
  <c r="G2" i="13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8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8" i="12"/>
  <c r="G7" i="12"/>
  <c r="G6" i="12"/>
  <c r="G5" i="12"/>
  <c r="G4" i="12"/>
  <c r="H4" i="12" s="1"/>
  <c r="G3" i="12"/>
  <c r="G5" i="8"/>
  <c r="C212" i="23"/>
  <c r="B212" i="23"/>
  <c r="C211" i="23"/>
  <c r="B211" i="23"/>
  <c r="C210" i="23"/>
  <c r="B210" i="23"/>
  <c r="C209" i="23"/>
  <c r="B209" i="23"/>
  <c r="C208" i="23"/>
  <c r="B208" i="23"/>
  <c r="C207" i="23"/>
  <c r="B207" i="23"/>
  <c r="C206" i="23"/>
  <c r="B206" i="23"/>
  <c r="C205" i="23"/>
  <c r="B205" i="23"/>
  <c r="C204" i="23"/>
  <c r="B204" i="23"/>
  <c r="C203" i="23"/>
  <c r="B203" i="23"/>
  <c r="C202" i="23"/>
  <c r="B202" i="23"/>
  <c r="C201" i="23"/>
  <c r="B201" i="23"/>
  <c r="C200" i="23"/>
  <c r="B200" i="23"/>
  <c r="C199" i="23"/>
  <c r="B199" i="23"/>
  <c r="C198" i="23"/>
  <c r="B198" i="23"/>
  <c r="C197" i="23"/>
  <c r="B197" i="23"/>
  <c r="C196" i="23"/>
  <c r="B196" i="23"/>
  <c r="C195" i="23"/>
  <c r="B195" i="23"/>
  <c r="C194" i="23"/>
  <c r="B194" i="23"/>
  <c r="C193" i="23"/>
  <c r="B193" i="23"/>
  <c r="C192" i="23"/>
  <c r="B192" i="23"/>
  <c r="C191" i="23"/>
  <c r="B191" i="23"/>
  <c r="C190" i="23"/>
  <c r="B190" i="23"/>
  <c r="C189" i="23"/>
  <c r="B189" i="23"/>
  <c r="C188" i="23"/>
  <c r="B188" i="23"/>
  <c r="C187" i="23"/>
  <c r="B187" i="23"/>
  <c r="C186" i="23"/>
  <c r="B186" i="23"/>
  <c r="C185" i="23"/>
  <c r="B185" i="23"/>
  <c r="C184" i="23"/>
  <c r="B184" i="23"/>
  <c r="C183" i="23"/>
  <c r="B183" i="23"/>
  <c r="C182" i="23"/>
  <c r="B182" i="23"/>
  <c r="C181" i="23"/>
  <c r="B181" i="23"/>
  <c r="C180" i="23"/>
  <c r="B180" i="23"/>
  <c r="C179" i="23"/>
  <c r="B179" i="23"/>
  <c r="C178" i="23"/>
  <c r="B178" i="23"/>
  <c r="C177" i="23"/>
  <c r="B177" i="23"/>
  <c r="C176" i="23"/>
  <c r="B176" i="23"/>
  <c r="C175" i="23"/>
  <c r="B175" i="23"/>
  <c r="C174" i="23"/>
  <c r="B174" i="23"/>
  <c r="C173" i="23"/>
  <c r="B173" i="23"/>
  <c r="C172" i="23"/>
  <c r="B172" i="23"/>
  <c r="C171" i="23"/>
  <c r="B171" i="23"/>
  <c r="C170" i="23"/>
  <c r="B170" i="23"/>
  <c r="C169" i="23"/>
  <c r="B169" i="23"/>
  <c r="C168" i="23"/>
  <c r="B168" i="23"/>
  <c r="C167" i="23"/>
  <c r="B167" i="23"/>
  <c r="C166" i="23"/>
  <c r="B166" i="23"/>
  <c r="C165" i="23"/>
  <c r="B165" i="23"/>
  <c r="C164" i="23"/>
  <c r="B164" i="23"/>
  <c r="C163" i="23"/>
  <c r="B163" i="23"/>
  <c r="C162" i="23"/>
  <c r="B162" i="23"/>
  <c r="C161" i="23"/>
  <c r="B161" i="23"/>
  <c r="C160" i="23"/>
  <c r="B160" i="23"/>
  <c r="C159" i="23"/>
  <c r="B159" i="23"/>
  <c r="C158" i="23"/>
  <c r="B158" i="23"/>
  <c r="C157" i="23"/>
  <c r="B157" i="23"/>
  <c r="C156" i="23"/>
  <c r="B156" i="23"/>
  <c r="C155" i="23"/>
  <c r="B155" i="23"/>
  <c r="C154" i="23"/>
  <c r="B154" i="23"/>
  <c r="C153" i="23"/>
  <c r="B153" i="23"/>
  <c r="C152" i="23"/>
  <c r="B152" i="23"/>
  <c r="C151" i="23"/>
  <c r="B151" i="23"/>
  <c r="C150" i="23"/>
  <c r="B150" i="23"/>
  <c r="C149" i="23"/>
  <c r="B149" i="23"/>
  <c r="C148" i="23"/>
  <c r="B148" i="23"/>
  <c r="C147" i="23"/>
  <c r="B147" i="23"/>
  <c r="C146" i="23"/>
  <c r="B146" i="23"/>
  <c r="C145" i="23"/>
  <c r="B145" i="23"/>
  <c r="C144" i="23"/>
  <c r="B144" i="23"/>
  <c r="C143" i="23"/>
  <c r="B143" i="23"/>
  <c r="C142" i="23"/>
  <c r="B142" i="23"/>
  <c r="C141" i="23"/>
  <c r="B141" i="23"/>
  <c r="C140" i="23"/>
  <c r="B140" i="23"/>
  <c r="C139" i="23"/>
  <c r="B139" i="23"/>
  <c r="C138" i="23"/>
  <c r="B138" i="23"/>
  <c r="C137" i="23"/>
  <c r="B137" i="23"/>
  <c r="C136" i="23"/>
  <c r="B136" i="23"/>
  <c r="C135" i="23"/>
  <c r="B135" i="23"/>
  <c r="C134" i="23"/>
  <c r="B134" i="23"/>
  <c r="C133" i="23"/>
  <c r="B133" i="23"/>
  <c r="C132" i="23"/>
  <c r="B132" i="23"/>
  <c r="C131" i="23"/>
  <c r="B131" i="23"/>
  <c r="C130" i="23"/>
  <c r="B130" i="23"/>
  <c r="C129" i="23"/>
  <c r="B129" i="23"/>
  <c r="C128" i="23"/>
  <c r="B128" i="23"/>
  <c r="C127" i="23"/>
  <c r="B127" i="23"/>
  <c r="C126" i="23"/>
  <c r="B126" i="23"/>
  <c r="C125" i="23"/>
  <c r="B125" i="23"/>
  <c r="C124" i="23"/>
  <c r="B124" i="23"/>
  <c r="C123" i="23"/>
  <c r="B123" i="23"/>
  <c r="C122" i="23"/>
  <c r="B122" i="23"/>
  <c r="C121" i="23"/>
  <c r="B121" i="23"/>
  <c r="C120" i="23"/>
  <c r="B120" i="23"/>
  <c r="C118" i="23"/>
  <c r="B118" i="23"/>
  <c r="C116" i="23"/>
  <c r="B116" i="23"/>
  <c r="C115" i="23"/>
  <c r="B115" i="23"/>
  <c r="C114" i="23"/>
  <c r="B114" i="23"/>
  <c r="C113" i="23"/>
  <c r="B113" i="23"/>
  <c r="C112" i="23"/>
  <c r="B112" i="23"/>
  <c r="C111" i="23"/>
  <c r="B111" i="23"/>
  <c r="C110" i="23"/>
  <c r="B110" i="23"/>
  <c r="C109" i="23"/>
  <c r="B109" i="23"/>
  <c r="C108" i="23"/>
  <c r="B108" i="23"/>
  <c r="C107" i="23"/>
  <c r="B107" i="23"/>
  <c r="C106" i="23"/>
  <c r="B106" i="23"/>
  <c r="C105" i="23"/>
  <c r="B105" i="23"/>
  <c r="C104" i="23"/>
  <c r="B104" i="23"/>
  <c r="C103" i="23"/>
  <c r="B103" i="23"/>
  <c r="C102" i="23"/>
  <c r="B102" i="23"/>
  <c r="C101" i="23"/>
  <c r="B101" i="23"/>
  <c r="C100" i="23"/>
  <c r="B100" i="23"/>
  <c r="C99" i="23"/>
  <c r="B99" i="23"/>
  <c r="C98" i="23"/>
  <c r="B98" i="23"/>
  <c r="C97" i="23"/>
  <c r="B97" i="23"/>
  <c r="C96" i="23"/>
  <c r="B96" i="23"/>
  <c r="C95" i="23"/>
  <c r="B95" i="23"/>
  <c r="C94" i="23"/>
  <c r="B94" i="23"/>
  <c r="C93" i="23"/>
  <c r="B93" i="23"/>
  <c r="C92" i="23"/>
  <c r="B92" i="23"/>
  <c r="C91" i="23"/>
  <c r="B91" i="23"/>
  <c r="C90" i="23"/>
  <c r="B90" i="23"/>
  <c r="C89" i="23"/>
  <c r="B89" i="23"/>
  <c r="C88" i="23"/>
  <c r="B88" i="23"/>
  <c r="C87" i="23"/>
  <c r="B87" i="23"/>
  <c r="C86" i="23"/>
  <c r="B86" i="23"/>
  <c r="C85" i="23"/>
  <c r="B85" i="23"/>
  <c r="C84" i="23"/>
  <c r="B84" i="23"/>
  <c r="C83" i="23"/>
  <c r="B83" i="23"/>
  <c r="C82" i="23"/>
  <c r="B82" i="23"/>
  <c r="C81" i="23"/>
  <c r="B81" i="23"/>
  <c r="C80" i="23"/>
  <c r="B80" i="23"/>
  <c r="C79" i="23"/>
  <c r="B79" i="23"/>
  <c r="C77" i="23"/>
  <c r="B77" i="23"/>
  <c r="C76" i="23"/>
  <c r="B76" i="23"/>
  <c r="C75" i="23"/>
  <c r="B75" i="23"/>
  <c r="C74" i="23"/>
  <c r="B74" i="23"/>
  <c r="C73" i="23"/>
  <c r="B73" i="23"/>
  <c r="C72" i="23"/>
  <c r="B72" i="23"/>
  <c r="C71" i="23"/>
  <c r="B71" i="23"/>
  <c r="C70" i="23"/>
  <c r="B70" i="23"/>
  <c r="C69" i="23"/>
  <c r="B69" i="23"/>
  <c r="C68" i="23"/>
  <c r="B68" i="23"/>
  <c r="C67" i="23"/>
  <c r="B67" i="23"/>
  <c r="C66" i="23"/>
  <c r="B66" i="23"/>
  <c r="C65" i="23"/>
  <c r="B65" i="23"/>
  <c r="C64" i="23"/>
  <c r="B64" i="23"/>
  <c r="C63" i="23"/>
  <c r="B63" i="23"/>
  <c r="C62" i="23"/>
  <c r="B62" i="23"/>
  <c r="C61" i="23"/>
  <c r="B61" i="23"/>
  <c r="C60" i="23"/>
  <c r="B60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8" i="23"/>
  <c r="B8" i="23"/>
  <c r="C7" i="23"/>
  <c r="B7" i="23"/>
  <c r="C6" i="23"/>
  <c r="B6" i="23"/>
  <c r="C5" i="23"/>
  <c r="B5" i="23"/>
  <c r="C4" i="23"/>
  <c r="B4" i="23"/>
  <c r="C3" i="23"/>
  <c r="B3" i="23"/>
  <c r="C2" i="23"/>
  <c r="B2" i="23"/>
  <c r="C212" i="22"/>
  <c r="B212" i="22"/>
  <c r="C211" i="22"/>
  <c r="B211" i="22"/>
  <c r="C210" i="22"/>
  <c r="B210" i="22"/>
  <c r="C209" i="22"/>
  <c r="B209" i="22"/>
  <c r="C208" i="22"/>
  <c r="B208" i="22"/>
  <c r="C207" i="22"/>
  <c r="B207" i="22"/>
  <c r="C206" i="22"/>
  <c r="B206" i="22"/>
  <c r="C205" i="22"/>
  <c r="B205" i="22"/>
  <c r="C204" i="22"/>
  <c r="B204" i="22"/>
  <c r="C203" i="22"/>
  <c r="B203" i="22"/>
  <c r="C202" i="22"/>
  <c r="B202" i="22"/>
  <c r="C201" i="22"/>
  <c r="B201" i="22"/>
  <c r="C200" i="22"/>
  <c r="B200" i="22"/>
  <c r="C199" i="22"/>
  <c r="B199" i="22"/>
  <c r="C198" i="22"/>
  <c r="B198" i="22"/>
  <c r="C197" i="22"/>
  <c r="B197" i="22"/>
  <c r="C196" i="22"/>
  <c r="B196" i="22"/>
  <c r="C195" i="22"/>
  <c r="B195" i="22"/>
  <c r="C194" i="22"/>
  <c r="B194" i="22"/>
  <c r="C193" i="22"/>
  <c r="B193" i="22"/>
  <c r="C192" i="22"/>
  <c r="B192" i="22"/>
  <c r="C191" i="22"/>
  <c r="B191" i="22"/>
  <c r="C190" i="22"/>
  <c r="B190" i="22"/>
  <c r="C189" i="22"/>
  <c r="B189" i="22"/>
  <c r="C188" i="22"/>
  <c r="B188" i="22"/>
  <c r="C187" i="22"/>
  <c r="B187" i="22"/>
  <c r="C186" i="22"/>
  <c r="B186" i="22"/>
  <c r="C185" i="22"/>
  <c r="B185" i="22"/>
  <c r="C184" i="22"/>
  <c r="B184" i="22"/>
  <c r="C183" i="22"/>
  <c r="B183" i="22"/>
  <c r="C182" i="22"/>
  <c r="B182" i="22"/>
  <c r="C181" i="22"/>
  <c r="B181" i="22"/>
  <c r="C180" i="22"/>
  <c r="B180" i="22"/>
  <c r="C179" i="22"/>
  <c r="B179" i="22"/>
  <c r="C178" i="22"/>
  <c r="B178" i="22"/>
  <c r="C177" i="22"/>
  <c r="B177" i="22"/>
  <c r="C176" i="22"/>
  <c r="B176" i="22"/>
  <c r="C175" i="22"/>
  <c r="B175" i="22"/>
  <c r="C174" i="22"/>
  <c r="B174" i="22"/>
  <c r="C173" i="22"/>
  <c r="B173" i="22"/>
  <c r="C172" i="22"/>
  <c r="B172" i="22"/>
  <c r="C171" i="22"/>
  <c r="B171" i="22"/>
  <c r="C170" i="22"/>
  <c r="B170" i="22"/>
  <c r="C169" i="22"/>
  <c r="B169" i="22"/>
  <c r="C168" i="22"/>
  <c r="B168" i="22"/>
  <c r="C167" i="22"/>
  <c r="B167" i="22"/>
  <c r="C166" i="22"/>
  <c r="B166" i="22"/>
  <c r="C165" i="22"/>
  <c r="B165" i="22"/>
  <c r="C164" i="22"/>
  <c r="B164" i="22"/>
  <c r="C163" i="22"/>
  <c r="B163" i="22"/>
  <c r="C162" i="22"/>
  <c r="B162" i="22"/>
  <c r="C161" i="22"/>
  <c r="B161" i="22"/>
  <c r="C160" i="22"/>
  <c r="B160" i="22"/>
  <c r="C159" i="22"/>
  <c r="B159" i="22"/>
  <c r="C158" i="22"/>
  <c r="B158" i="22"/>
  <c r="C157" i="22"/>
  <c r="B157" i="22"/>
  <c r="C156" i="22"/>
  <c r="B156" i="22"/>
  <c r="C155" i="22"/>
  <c r="B155" i="22"/>
  <c r="C154" i="22"/>
  <c r="B154" i="22"/>
  <c r="C153" i="22"/>
  <c r="B153" i="22"/>
  <c r="C152" i="22"/>
  <c r="B152" i="22"/>
  <c r="C151" i="22"/>
  <c r="B151" i="22"/>
  <c r="C150" i="22"/>
  <c r="B150" i="22"/>
  <c r="C149" i="22"/>
  <c r="B149" i="22"/>
  <c r="C148" i="22"/>
  <c r="B148" i="22"/>
  <c r="C147" i="22"/>
  <c r="B147" i="22"/>
  <c r="C146" i="22"/>
  <c r="B146" i="22"/>
  <c r="C145" i="22"/>
  <c r="B145" i="22"/>
  <c r="C144" i="22"/>
  <c r="B144" i="22"/>
  <c r="C143" i="22"/>
  <c r="B143" i="22"/>
  <c r="C142" i="22"/>
  <c r="B142" i="22"/>
  <c r="C141" i="22"/>
  <c r="B141" i="22"/>
  <c r="C140" i="22"/>
  <c r="B140" i="22"/>
  <c r="C139" i="22"/>
  <c r="B139" i="22"/>
  <c r="C138" i="22"/>
  <c r="B138" i="22"/>
  <c r="C137" i="22"/>
  <c r="B137" i="22"/>
  <c r="C136" i="22"/>
  <c r="B136" i="22"/>
  <c r="C135" i="22"/>
  <c r="B135" i="22"/>
  <c r="C134" i="22"/>
  <c r="B134" i="22"/>
  <c r="C133" i="22"/>
  <c r="B133" i="22"/>
  <c r="C132" i="22"/>
  <c r="B132" i="22"/>
  <c r="C131" i="22"/>
  <c r="B131" i="22"/>
  <c r="C130" i="22"/>
  <c r="B130" i="22"/>
  <c r="C129" i="22"/>
  <c r="B129" i="22"/>
  <c r="C128" i="22"/>
  <c r="B128" i="22"/>
  <c r="C127" i="22"/>
  <c r="B127" i="22"/>
  <c r="C126" i="22"/>
  <c r="B126" i="22"/>
  <c r="C125" i="22"/>
  <c r="B125" i="22"/>
  <c r="C124" i="22"/>
  <c r="B124" i="22"/>
  <c r="C123" i="22"/>
  <c r="B123" i="22"/>
  <c r="C122" i="22"/>
  <c r="B122" i="22"/>
  <c r="C121" i="22"/>
  <c r="B121" i="22"/>
  <c r="C120" i="22"/>
  <c r="B120" i="22"/>
  <c r="C118" i="22"/>
  <c r="B118" i="22"/>
  <c r="C116" i="22"/>
  <c r="B116" i="22"/>
  <c r="C115" i="22"/>
  <c r="B115" i="22"/>
  <c r="C114" i="22"/>
  <c r="B114" i="22"/>
  <c r="C113" i="22"/>
  <c r="B113" i="22"/>
  <c r="C112" i="22"/>
  <c r="B112" i="22"/>
  <c r="C111" i="22"/>
  <c r="B111" i="22"/>
  <c r="C110" i="22"/>
  <c r="B110" i="22"/>
  <c r="C109" i="22"/>
  <c r="B109" i="22"/>
  <c r="C108" i="22"/>
  <c r="B108" i="22"/>
  <c r="C107" i="22"/>
  <c r="B107" i="22"/>
  <c r="C106" i="22"/>
  <c r="B106" i="22"/>
  <c r="C105" i="22"/>
  <c r="B105" i="22"/>
  <c r="C104" i="22"/>
  <c r="B104" i="22"/>
  <c r="C103" i="22"/>
  <c r="B103" i="22"/>
  <c r="C102" i="22"/>
  <c r="B102" i="22"/>
  <c r="C101" i="22"/>
  <c r="B101" i="22"/>
  <c r="C100" i="22"/>
  <c r="B100" i="22"/>
  <c r="C99" i="22"/>
  <c r="B99" i="22"/>
  <c r="C98" i="22"/>
  <c r="B98" i="22"/>
  <c r="C97" i="22"/>
  <c r="B97" i="22"/>
  <c r="C96" i="22"/>
  <c r="B96" i="22"/>
  <c r="C95" i="22"/>
  <c r="B95" i="22"/>
  <c r="C94" i="22"/>
  <c r="B94" i="22"/>
  <c r="C93" i="22"/>
  <c r="B93" i="22"/>
  <c r="C92" i="22"/>
  <c r="B92" i="22"/>
  <c r="C91" i="22"/>
  <c r="B91" i="22"/>
  <c r="C90" i="22"/>
  <c r="B90" i="22"/>
  <c r="C89" i="22"/>
  <c r="B89" i="22"/>
  <c r="C88" i="22"/>
  <c r="B88" i="22"/>
  <c r="C87" i="22"/>
  <c r="B87" i="22"/>
  <c r="C86" i="22"/>
  <c r="B86" i="22"/>
  <c r="C85" i="22"/>
  <c r="B85" i="22"/>
  <c r="C84" i="22"/>
  <c r="B84" i="22"/>
  <c r="C83" i="22"/>
  <c r="B83" i="22"/>
  <c r="C82" i="22"/>
  <c r="B82" i="22"/>
  <c r="C81" i="22"/>
  <c r="B81" i="22"/>
  <c r="C80" i="22"/>
  <c r="B80" i="22"/>
  <c r="C79" i="22"/>
  <c r="B79" i="22"/>
  <c r="C77" i="22"/>
  <c r="B77" i="22"/>
  <c r="C76" i="22"/>
  <c r="B76" i="22"/>
  <c r="C75" i="22"/>
  <c r="B75" i="22"/>
  <c r="C74" i="22"/>
  <c r="B74" i="22"/>
  <c r="C73" i="22"/>
  <c r="B73" i="22"/>
  <c r="C72" i="22"/>
  <c r="B72" i="22"/>
  <c r="C71" i="22"/>
  <c r="B71" i="22"/>
  <c r="C70" i="22"/>
  <c r="B70" i="22"/>
  <c r="C69" i="22"/>
  <c r="B69" i="22"/>
  <c r="C68" i="22"/>
  <c r="B68" i="22"/>
  <c r="C67" i="22"/>
  <c r="B67" i="22"/>
  <c r="C66" i="22"/>
  <c r="B66" i="22"/>
  <c r="C65" i="22"/>
  <c r="B65" i="22"/>
  <c r="C64" i="22"/>
  <c r="B64" i="22"/>
  <c r="C63" i="22"/>
  <c r="B63" i="22"/>
  <c r="C62" i="22"/>
  <c r="B62" i="22"/>
  <c r="C61" i="22"/>
  <c r="B61" i="22"/>
  <c r="C60" i="22"/>
  <c r="B60" i="22"/>
  <c r="C58" i="22"/>
  <c r="B58" i="22"/>
  <c r="C57" i="22"/>
  <c r="B57" i="22"/>
  <c r="C56" i="22"/>
  <c r="B56" i="22"/>
  <c r="C55" i="22"/>
  <c r="B55" i="22"/>
  <c r="C54" i="22"/>
  <c r="B54" i="22"/>
  <c r="C53" i="22"/>
  <c r="B53" i="22"/>
  <c r="C52" i="22"/>
  <c r="B52" i="22"/>
  <c r="C51" i="22"/>
  <c r="B51" i="22"/>
  <c r="C50" i="22"/>
  <c r="B50" i="22"/>
  <c r="C49" i="22"/>
  <c r="B49" i="22"/>
  <c r="C48" i="22"/>
  <c r="B48" i="22"/>
  <c r="C47" i="22"/>
  <c r="B47" i="22"/>
  <c r="C46" i="22"/>
  <c r="B46" i="22"/>
  <c r="C45" i="22"/>
  <c r="B45" i="22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8" i="22"/>
  <c r="B8" i="22"/>
  <c r="C7" i="22"/>
  <c r="B7" i="22"/>
  <c r="C6" i="22"/>
  <c r="B6" i="22"/>
  <c r="C5" i="22"/>
  <c r="B5" i="22"/>
  <c r="C4" i="22"/>
  <c r="B4" i="22"/>
  <c r="C3" i="22"/>
  <c r="B3" i="22"/>
  <c r="C2" i="22"/>
  <c r="B2" i="22"/>
  <c r="C212" i="21"/>
  <c r="B212" i="21"/>
  <c r="C211" i="21"/>
  <c r="B211" i="21"/>
  <c r="C210" i="21"/>
  <c r="B210" i="21"/>
  <c r="C209" i="21"/>
  <c r="B209" i="21"/>
  <c r="C208" i="21"/>
  <c r="B208" i="21"/>
  <c r="C207" i="21"/>
  <c r="B207" i="21"/>
  <c r="C206" i="21"/>
  <c r="B206" i="21"/>
  <c r="C205" i="21"/>
  <c r="B205" i="21"/>
  <c r="C204" i="21"/>
  <c r="B204" i="21"/>
  <c r="C203" i="21"/>
  <c r="B203" i="21"/>
  <c r="C202" i="21"/>
  <c r="B202" i="21"/>
  <c r="C201" i="21"/>
  <c r="B201" i="21"/>
  <c r="C200" i="21"/>
  <c r="B200" i="21"/>
  <c r="C199" i="21"/>
  <c r="B199" i="21"/>
  <c r="C198" i="21"/>
  <c r="B198" i="21"/>
  <c r="C197" i="21"/>
  <c r="B197" i="21"/>
  <c r="C196" i="21"/>
  <c r="B196" i="21"/>
  <c r="C195" i="21"/>
  <c r="B195" i="21"/>
  <c r="C194" i="21"/>
  <c r="B194" i="21"/>
  <c r="C193" i="21"/>
  <c r="B193" i="21"/>
  <c r="C192" i="21"/>
  <c r="B192" i="21"/>
  <c r="C191" i="21"/>
  <c r="B191" i="21"/>
  <c r="C190" i="21"/>
  <c r="B190" i="21"/>
  <c r="C189" i="21"/>
  <c r="B189" i="21"/>
  <c r="C188" i="21"/>
  <c r="B188" i="21"/>
  <c r="C187" i="21"/>
  <c r="B187" i="21"/>
  <c r="C186" i="21"/>
  <c r="B186" i="21"/>
  <c r="C185" i="21"/>
  <c r="B185" i="21"/>
  <c r="C184" i="21"/>
  <c r="B184" i="21"/>
  <c r="C183" i="21"/>
  <c r="B183" i="21"/>
  <c r="C182" i="21"/>
  <c r="B182" i="21"/>
  <c r="C181" i="21"/>
  <c r="B181" i="21"/>
  <c r="C180" i="21"/>
  <c r="B180" i="21"/>
  <c r="C179" i="21"/>
  <c r="B179" i="21"/>
  <c r="C178" i="21"/>
  <c r="B178" i="21"/>
  <c r="C177" i="21"/>
  <c r="B177" i="21"/>
  <c r="C176" i="21"/>
  <c r="B176" i="21"/>
  <c r="C175" i="21"/>
  <c r="B175" i="21"/>
  <c r="C174" i="21"/>
  <c r="B174" i="21"/>
  <c r="C173" i="21"/>
  <c r="B173" i="21"/>
  <c r="C172" i="21"/>
  <c r="B172" i="21"/>
  <c r="C171" i="21"/>
  <c r="B171" i="21"/>
  <c r="C170" i="21"/>
  <c r="B170" i="21"/>
  <c r="C169" i="21"/>
  <c r="B169" i="21"/>
  <c r="C168" i="21"/>
  <c r="B168" i="21"/>
  <c r="C167" i="21"/>
  <c r="B167" i="21"/>
  <c r="C166" i="21"/>
  <c r="B166" i="21"/>
  <c r="C165" i="21"/>
  <c r="B165" i="21"/>
  <c r="C164" i="21"/>
  <c r="B164" i="21"/>
  <c r="C163" i="21"/>
  <c r="B163" i="21"/>
  <c r="C162" i="21"/>
  <c r="B162" i="21"/>
  <c r="C161" i="21"/>
  <c r="B161" i="21"/>
  <c r="C160" i="21"/>
  <c r="B160" i="21"/>
  <c r="C159" i="21"/>
  <c r="B159" i="21"/>
  <c r="C158" i="21"/>
  <c r="B158" i="21"/>
  <c r="C157" i="21"/>
  <c r="B157" i="21"/>
  <c r="C156" i="21"/>
  <c r="B156" i="21"/>
  <c r="C155" i="21"/>
  <c r="B155" i="21"/>
  <c r="C154" i="21"/>
  <c r="B154" i="21"/>
  <c r="C153" i="21"/>
  <c r="B153" i="21"/>
  <c r="C152" i="21"/>
  <c r="B152" i="21"/>
  <c r="C151" i="21"/>
  <c r="B151" i="21"/>
  <c r="C150" i="21"/>
  <c r="B150" i="21"/>
  <c r="C149" i="21"/>
  <c r="B149" i="21"/>
  <c r="C148" i="21"/>
  <c r="B148" i="21"/>
  <c r="C147" i="21"/>
  <c r="B147" i="21"/>
  <c r="C146" i="21"/>
  <c r="B146" i="21"/>
  <c r="C145" i="21"/>
  <c r="B145" i="21"/>
  <c r="C144" i="21"/>
  <c r="B144" i="21"/>
  <c r="C143" i="21"/>
  <c r="B143" i="21"/>
  <c r="C142" i="21"/>
  <c r="B142" i="21"/>
  <c r="C141" i="21"/>
  <c r="B141" i="21"/>
  <c r="C140" i="21"/>
  <c r="B140" i="21"/>
  <c r="C139" i="21"/>
  <c r="B139" i="21"/>
  <c r="C138" i="21"/>
  <c r="B138" i="21"/>
  <c r="C137" i="21"/>
  <c r="B137" i="21"/>
  <c r="C136" i="21"/>
  <c r="B136" i="21"/>
  <c r="C135" i="21"/>
  <c r="B135" i="21"/>
  <c r="C134" i="21"/>
  <c r="B134" i="21"/>
  <c r="C133" i="21"/>
  <c r="B133" i="21"/>
  <c r="C132" i="21"/>
  <c r="B132" i="21"/>
  <c r="C131" i="21"/>
  <c r="B131" i="21"/>
  <c r="C130" i="21"/>
  <c r="B130" i="21"/>
  <c r="C129" i="21"/>
  <c r="B129" i="21"/>
  <c r="C128" i="21"/>
  <c r="B128" i="21"/>
  <c r="C127" i="21"/>
  <c r="B127" i="21"/>
  <c r="C126" i="21"/>
  <c r="B126" i="21"/>
  <c r="C125" i="21"/>
  <c r="B125" i="21"/>
  <c r="C124" i="21"/>
  <c r="B124" i="21"/>
  <c r="C123" i="21"/>
  <c r="B123" i="21"/>
  <c r="C122" i="21"/>
  <c r="B122" i="21"/>
  <c r="C121" i="21"/>
  <c r="B121" i="21"/>
  <c r="C120" i="21"/>
  <c r="B120" i="21"/>
  <c r="C118" i="21"/>
  <c r="B118" i="21"/>
  <c r="C116" i="21"/>
  <c r="B116" i="21"/>
  <c r="C115" i="21"/>
  <c r="B115" i="21"/>
  <c r="C114" i="21"/>
  <c r="B114" i="21"/>
  <c r="C113" i="21"/>
  <c r="B113" i="21"/>
  <c r="C112" i="21"/>
  <c r="B112" i="21"/>
  <c r="C111" i="21"/>
  <c r="B111" i="21"/>
  <c r="C110" i="21"/>
  <c r="B110" i="21"/>
  <c r="C109" i="21"/>
  <c r="B109" i="21"/>
  <c r="C108" i="21"/>
  <c r="B108" i="21"/>
  <c r="C107" i="21"/>
  <c r="B107" i="21"/>
  <c r="C106" i="21"/>
  <c r="B106" i="21"/>
  <c r="C105" i="21"/>
  <c r="B105" i="21"/>
  <c r="C104" i="21"/>
  <c r="B104" i="21"/>
  <c r="C103" i="21"/>
  <c r="B103" i="21"/>
  <c r="C102" i="21"/>
  <c r="B102" i="21"/>
  <c r="C101" i="21"/>
  <c r="B101" i="21"/>
  <c r="C100" i="21"/>
  <c r="B100" i="21"/>
  <c r="C99" i="21"/>
  <c r="B99" i="21"/>
  <c r="C98" i="21"/>
  <c r="B98" i="21"/>
  <c r="C97" i="21"/>
  <c r="B97" i="21"/>
  <c r="C96" i="21"/>
  <c r="B96" i="21"/>
  <c r="C95" i="21"/>
  <c r="B95" i="21"/>
  <c r="C94" i="21"/>
  <c r="B94" i="21"/>
  <c r="C93" i="21"/>
  <c r="B93" i="21"/>
  <c r="C92" i="21"/>
  <c r="B92" i="21"/>
  <c r="C91" i="21"/>
  <c r="B91" i="21"/>
  <c r="C90" i="21"/>
  <c r="B90" i="21"/>
  <c r="C89" i="21"/>
  <c r="B89" i="21"/>
  <c r="C88" i="21"/>
  <c r="B88" i="21"/>
  <c r="C87" i="21"/>
  <c r="B87" i="21"/>
  <c r="C86" i="21"/>
  <c r="B86" i="21"/>
  <c r="C85" i="21"/>
  <c r="B85" i="21"/>
  <c r="C84" i="21"/>
  <c r="B84" i="21"/>
  <c r="C83" i="21"/>
  <c r="B83" i="21"/>
  <c r="C82" i="21"/>
  <c r="B82" i="21"/>
  <c r="C81" i="21"/>
  <c r="B81" i="21"/>
  <c r="C80" i="21"/>
  <c r="B80" i="21"/>
  <c r="C79" i="21"/>
  <c r="B79" i="21"/>
  <c r="C77" i="21"/>
  <c r="B77" i="21"/>
  <c r="C76" i="21"/>
  <c r="B76" i="21"/>
  <c r="C75" i="21"/>
  <c r="B75" i="21"/>
  <c r="C74" i="21"/>
  <c r="B74" i="21"/>
  <c r="C73" i="21"/>
  <c r="B73" i="21"/>
  <c r="C72" i="21"/>
  <c r="B72" i="21"/>
  <c r="C71" i="21"/>
  <c r="B71" i="21"/>
  <c r="C70" i="21"/>
  <c r="B70" i="21"/>
  <c r="C69" i="21"/>
  <c r="B69" i="21"/>
  <c r="C68" i="21"/>
  <c r="B68" i="21"/>
  <c r="C67" i="21"/>
  <c r="B67" i="21"/>
  <c r="C66" i="21"/>
  <c r="B66" i="21"/>
  <c r="C65" i="21"/>
  <c r="B65" i="21"/>
  <c r="C64" i="21"/>
  <c r="B64" i="21"/>
  <c r="C63" i="21"/>
  <c r="B63" i="21"/>
  <c r="C62" i="21"/>
  <c r="B62" i="21"/>
  <c r="C61" i="21"/>
  <c r="B61" i="21"/>
  <c r="C60" i="21"/>
  <c r="B60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8" i="21"/>
  <c r="B8" i="21"/>
  <c r="C7" i="21"/>
  <c r="B7" i="21"/>
  <c r="C6" i="21"/>
  <c r="B6" i="21"/>
  <c r="C5" i="21"/>
  <c r="B5" i="21"/>
  <c r="C4" i="21"/>
  <c r="B4" i="21"/>
  <c r="C3" i="21"/>
  <c r="B3" i="21"/>
  <c r="C2" i="21"/>
  <c r="B2" i="21"/>
  <c r="C212" i="20"/>
  <c r="B212" i="20"/>
  <c r="C211" i="20"/>
  <c r="B211" i="20"/>
  <c r="C210" i="20"/>
  <c r="B210" i="20"/>
  <c r="C209" i="20"/>
  <c r="B209" i="20"/>
  <c r="C208" i="20"/>
  <c r="B208" i="20"/>
  <c r="C207" i="20"/>
  <c r="B207" i="20"/>
  <c r="C206" i="20"/>
  <c r="B206" i="20"/>
  <c r="C205" i="20"/>
  <c r="B205" i="20"/>
  <c r="C204" i="20"/>
  <c r="B204" i="20"/>
  <c r="C203" i="20"/>
  <c r="B203" i="20"/>
  <c r="C202" i="20"/>
  <c r="B202" i="20"/>
  <c r="C201" i="20"/>
  <c r="B201" i="20"/>
  <c r="C200" i="20"/>
  <c r="B200" i="20"/>
  <c r="C199" i="20"/>
  <c r="B199" i="20"/>
  <c r="C198" i="20"/>
  <c r="B198" i="20"/>
  <c r="C197" i="20"/>
  <c r="B197" i="20"/>
  <c r="C196" i="20"/>
  <c r="B196" i="20"/>
  <c r="C195" i="20"/>
  <c r="B195" i="20"/>
  <c r="C194" i="20"/>
  <c r="B194" i="20"/>
  <c r="C193" i="20"/>
  <c r="B193" i="20"/>
  <c r="C192" i="20"/>
  <c r="B192" i="20"/>
  <c r="C191" i="20"/>
  <c r="B191" i="20"/>
  <c r="C190" i="20"/>
  <c r="B190" i="20"/>
  <c r="C189" i="20"/>
  <c r="B189" i="20"/>
  <c r="C188" i="20"/>
  <c r="B188" i="20"/>
  <c r="C187" i="20"/>
  <c r="B187" i="20"/>
  <c r="C186" i="20"/>
  <c r="B186" i="20"/>
  <c r="C185" i="20"/>
  <c r="B185" i="20"/>
  <c r="C184" i="20"/>
  <c r="B184" i="20"/>
  <c r="C183" i="20"/>
  <c r="B183" i="20"/>
  <c r="C182" i="20"/>
  <c r="B182" i="20"/>
  <c r="C181" i="20"/>
  <c r="B181" i="20"/>
  <c r="C180" i="20"/>
  <c r="B180" i="20"/>
  <c r="C179" i="20"/>
  <c r="B179" i="20"/>
  <c r="C178" i="20"/>
  <c r="B178" i="20"/>
  <c r="C177" i="20"/>
  <c r="B177" i="20"/>
  <c r="C176" i="20"/>
  <c r="B176" i="20"/>
  <c r="C175" i="20"/>
  <c r="B175" i="20"/>
  <c r="C174" i="20"/>
  <c r="B174" i="20"/>
  <c r="C173" i="20"/>
  <c r="B173" i="20"/>
  <c r="C172" i="20"/>
  <c r="B172" i="20"/>
  <c r="C171" i="20"/>
  <c r="B171" i="20"/>
  <c r="C170" i="20"/>
  <c r="B170" i="20"/>
  <c r="C169" i="20"/>
  <c r="B169" i="20"/>
  <c r="C168" i="20"/>
  <c r="B168" i="20"/>
  <c r="C167" i="20"/>
  <c r="B167" i="20"/>
  <c r="C166" i="20"/>
  <c r="B166" i="20"/>
  <c r="C165" i="20"/>
  <c r="B165" i="20"/>
  <c r="C164" i="20"/>
  <c r="B164" i="20"/>
  <c r="C163" i="20"/>
  <c r="B163" i="20"/>
  <c r="C162" i="20"/>
  <c r="B162" i="20"/>
  <c r="C161" i="20"/>
  <c r="B161" i="20"/>
  <c r="C160" i="20"/>
  <c r="B160" i="20"/>
  <c r="C159" i="20"/>
  <c r="B159" i="20"/>
  <c r="C158" i="20"/>
  <c r="B158" i="20"/>
  <c r="C157" i="20"/>
  <c r="B157" i="20"/>
  <c r="C156" i="20"/>
  <c r="B156" i="20"/>
  <c r="C155" i="20"/>
  <c r="B155" i="20"/>
  <c r="C154" i="20"/>
  <c r="B154" i="20"/>
  <c r="C153" i="20"/>
  <c r="B153" i="20"/>
  <c r="C152" i="20"/>
  <c r="B152" i="20"/>
  <c r="C151" i="20"/>
  <c r="B151" i="20"/>
  <c r="C150" i="20"/>
  <c r="B150" i="20"/>
  <c r="C149" i="20"/>
  <c r="B149" i="20"/>
  <c r="C148" i="20"/>
  <c r="B148" i="20"/>
  <c r="C147" i="20"/>
  <c r="B147" i="20"/>
  <c r="C146" i="20"/>
  <c r="B146" i="20"/>
  <c r="C145" i="20"/>
  <c r="B145" i="20"/>
  <c r="C144" i="20"/>
  <c r="B144" i="20"/>
  <c r="C143" i="20"/>
  <c r="B143" i="20"/>
  <c r="C142" i="20"/>
  <c r="B142" i="20"/>
  <c r="C141" i="20"/>
  <c r="B141" i="20"/>
  <c r="C140" i="20"/>
  <c r="B140" i="20"/>
  <c r="C139" i="20"/>
  <c r="B139" i="20"/>
  <c r="C138" i="20"/>
  <c r="B138" i="20"/>
  <c r="C137" i="20"/>
  <c r="B137" i="20"/>
  <c r="C136" i="20"/>
  <c r="B136" i="20"/>
  <c r="C135" i="20"/>
  <c r="B135" i="20"/>
  <c r="C134" i="20"/>
  <c r="B134" i="20"/>
  <c r="C133" i="20"/>
  <c r="B133" i="20"/>
  <c r="C132" i="20"/>
  <c r="B132" i="20"/>
  <c r="C131" i="20"/>
  <c r="B131" i="20"/>
  <c r="C130" i="20"/>
  <c r="B130" i="20"/>
  <c r="C129" i="20"/>
  <c r="B129" i="20"/>
  <c r="C128" i="20"/>
  <c r="B128" i="20"/>
  <c r="C127" i="20"/>
  <c r="B127" i="20"/>
  <c r="C126" i="20"/>
  <c r="B126" i="20"/>
  <c r="C125" i="20"/>
  <c r="B125" i="20"/>
  <c r="C124" i="20"/>
  <c r="B124" i="20"/>
  <c r="C123" i="20"/>
  <c r="B123" i="20"/>
  <c r="C122" i="20"/>
  <c r="B122" i="20"/>
  <c r="C121" i="20"/>
  <c r="B121" i="20"/>
  <c r="C120" i="20"/>
  <c r="B120" i="20"/>
  <c r="C118" i="20"/>
  <c r="B118" i="20"/>
  <c r="C116" i="20"/>
  <c r="B116" i="20"/>
  <c r="C115" i="20"/>
  <c r="B115" i="20"/>
  <c r="C114" i="20"/>
  <c r="B114" i="20"/>
  <c r="C113" i="20"/>
  <c r="B113" i="20"/>
  <c r="C112" i="20"/>
  <c r="B112" i="20"/>
  <c r="C111" i="20"/>
  <c r="B111" i="20"/>
  <c r="C110" i="20"/>
  <c r="B110" i="20"/>
  <c r="C109" i="20"/>
  <c r="B109" i="20"/>
  <c r="C108" i="20"/>
  <c r="B108" i="20"/>
  <c r="C107" i="20"/>
  <c r="B107" i="20"/>
  <c r="C106" i="20"/>
  <c r="B106" i="20"/>
  <c r="C105" i="20"/>
  <c r="B105" i="20"/>
  <c r="C104" i="20"/>
  <c r="B104" i="20"/>
  <c r="C103" i="20"/>
  <c r="B103" i="20"/>
  <c r="C102" i="20"/>
  <c r="B102" i="20"/>
  <c r="C101" i="20"/>
  <c r="B101" i="20"/>
  <c r="C100" i="20"/>
  <c r="B100" i="20"/>
  <c r="C99" i="20"/>
  <c r="B99" i="20"/>
  <c r="C98" i="20"/>
  <c r="B98" i="20"/>
  <c r="C97" i="20"/>
  <c r="B97" i="20"/>
  <c r="C96" i="20"/>
  <c r="B96" i="20"/>
  <c r="C95" i="20"/>
  <c r="B95" i="20"/>
  <c r="C94" i="20"/>
  <c r="B94" i="20"/>
  <c r="C93" i="20"/>
  <c r="B93" i="20"/>
  <c r="C92" i="20"/>
  <c r="B92" i="20"/>
  <c r="C91" i="20"/>
  <c r="B91" i="20"/>
  <c r="C90" i="20"/>
  <c r="B90" i="20"/>
  <c r="C89" i="20"/>
  <c r="B89" i="20"/>
  <c r="C88" i="20"/>
  <c r="B88" i="20"/>
  <c r="C87" i="20"/>
  <c r="B87" i="20"/>
  <c r="C86" i="20"/>
  <c r="B86" i="20"/>
  <c r="C85" i="20"/>
  <c r="B85" i="20"/>
  <c r="C84" i="20"/>
  <c r="B84" i="20"/>
  <c r="C83" i="20"/>
  <c r="B83" i="20"/>
  <c r="C82" i="20"/>
  <c r="B82" i="20"/>
  <c r="C81" i="20"/>
  <c r="B81" i="20"/>
  <c r="C80" i="20"/>
  <c r="B80" i="20"/>
  <c r="C79" i="20"/>
  <c r="B79" i="20"/>
  <c r="C77" i="20"/>
  <c r="B77" i="20"/>
  <c r="C76" i="20"/>
  <c r="B76" i="20"/>
  <c r="C75" i="20"/>
  <c r="B75" i="20"/>
  <c r="C74" i="20"/>
  <c r="B74" i="20"/>
  <c r="C73" i="20"/>
  <c r="B73" i="20"/>
  <c r="C72" i="20"/>
  <c r="B72" i="20"/>
  <c r="C71" i="20"/>
  <c r="B71" i="20"/>
  <c r="C70" i="20"/>
  <c r="B70" i="20"/>
  <c r="C69" i="20"/>
  <c r="B69" i="20"/>
  <c r="C68" i="20"/>
  <c r="B68" i="20"/>
  <c r="C67" i="20"/>
  <c r="B67" i="20"/>
  <c r="C66" i="20"/>
  <c r="B66" i="20"/>
  <c r="C65" i="20"/>
  <c r="B65" i="20"/>
  <c r="C64" i="20"/>
  <c r="B64" i="20"/>
  <c r="C63" i="20"/>
  <c r="B63" i="20"/>
  <c r="C62" i="20"/>
  <c r="B62" i="20"/>
  <c r="C61" i="20"/>
  <c r="B61" i="20"/>
  <c r="C60" i="20"/>
  <c r="B60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8" i="20"/>
  <c r="B8" i="20"/>
  <c r="C7" i="20"/>
  <c r="B7" i="20"/>
  <c r="C6" i="20"/>
  <c r="B6" i="20"/>
  <c r="C5" i="20"/>
  <c r="B5" i="20"/>
  <c r="C4" i="20"/>
  <c r="B4" i="20"/>
  <c r="C3" i="20"/>
  <c r="B3" i="20"/>
  <c r="C2" i="20"/>
  <c r="B2" i="20"/>
  <c r="C212" i="19"/>
  <c r="B212" i="19"/>
  <c r="C211" i="19"/>
  <c r="B211" i="19"/>
  <c r="C210" i="19"/>
  <c r="B210" i="19"/>
  <c r="C209" i="19"/>
  <c r="B209" i="19"/>
  <c r="C208" i="19"/>
  <c r="B208" i="19"/>
  <c r="C207" i="19"/>
  <c r="B207" i="19"/>
  <c r="C206" i="19"/>
  <c r="B206" i="19"/>
  <c r="C205" i="19"/>
  <c r="B205" i="19"/>
  <c r="C204" i="19"/>
  <c r="B204" i="19"/>
  <c r="C203" i="19"/>
  <c r="B203" i="19"/>
  <c r="C202" i="19"/>
  <c r="B202" i="19"/>
  <c r="C201" i="19"/>
  <c r="B201" i="19"/>
  <c r="C200" i="19"/>
  <c r="B200" i="19"/>
  <c r="C199" i="19"/>
  <c r="B199" i="19"/>
  <c r="C198" i="19"/>
  <c r="B198" i="19"/>
  <c r="C197" i="19"/>
  <c r="B197" i="19"/>
  <c r="C196" i="19"/>
  <c r="B196" i="19"/>
  <c r="C195" i="19"/>
  <c r="B195" i="19"/>
  <c r="C194" i="19"/>
  <c r="B194" i="19"/>
  <c r="C193" i="19"/>
  <c r="B193" i="19"/>
  <c r="C192" i="19"/>
  <c r="B192" i="19"/>
  <c r="C191" i="19"/>
  <c r="B191" i="19"/>
  <c r="C190" i="19"/>
  <c r="B190" i="19"/>
  <c r="C189" i="19"/>
  <c r="B189" i="19"/>
  <c r="C188" i="19"/>
  <c r="B188" i="19"/>
  <c r="C187" i="19"/>
  <c r="B187" i="19"/>
  <c r="C186" i="19"/>
  <c r="B186" i="19"/>
  <c r="C185" i="19"/>
  <c r="B185" i="19"/>
  <c r="C184" i="19"/>
  <c r="B184" i="19"/>
  <c r="C183" i="19"/>
  <c r="B183" i="19"/>
  <c r="C182" i="19"/>
  <c r="B182" i="19"/>
  <c r="C181" i="19"/>
  <c r="B181" i="19"/>
  <c r="C180" i="19"/>
  <c r="B180" i="19"/>
  <c r="C179" i="19"/>
  <c r="B179" i="19"/>
  <c r="C178" i="19"/>
  <c r="B178" i="19"/>
  <c r="C177" i="19"/>
  <c r="B177" i="19"/>
  <c r="C176" i="19"/>
  <c r="B176" i="19"/>
  <c r="C175" i="19"/>
  <c r="B175" i="19"/>
  <c r="C174" i="19"/>
  <c r="B174" i="19"/>
  <c r="C173" i="19"/>
  <c r="B173" i="19"/>
  <c r="C172" i="19"/>
  <c r="B172" i="19"/>
  <c r="C171" i="19"/>
  <c r="B171" i="19"/>
  <c r="C170" i="19"/>
  <c r="B170" i="19"/>
  <c r="C169" i="19"/>
  <c r="B169" i="19"/>
  <c r="C168" i="19"/>
  <c r="B168" i="19"/>
  <c r="C167" i="19"/>
  <c r="B167" i="19"/>
  <c r="C166" i="19"/>
  <c r="B166" i="19"/>
  <c r="C165" i="19"/>
  <c r="B165" i="19"/>
  <c r="C164" i="19"/>
  <c r="B164" i="19"/>
  <c r="C163" i="19"/>
  <c r="B163" i="19"/>
  <c r="C162" i="19"/>
  <c r="B162" i="19"/>
  <c r="C161" i="19"/>
  <c r="B161" i="19"/>
  <c r="C160" i="19"/>
  <c r="B160" i="19"/>
  <c r="C159" i="19"/>
  <c r="B159" i="19"/>
  <c r="C158" i="19"/>
  <c r="B158" i="19"/>
  <c r="C157" i="19"/>
  <c r="B157" i="19"/>
  <c r="C156" i="19"/>
  <c r="B156" i="19"/>
  <c r="C155" i="19"/>
  <c r="B155" i="19"/>
  <c r="C154" i="19"/>
  <c r="B154" i="19"/>
  <c r="C153" i="19"/>
  <c r="B153" i="19"/>
  <c r="C152" i="19"/>
  <c r="B152" i="19"/>
  <c r="C151" i="19"/>
  <c r="B151" i="19"/>
  <c r="C150" i="19"/>
  <c r="B150" i="19"/>
  <c r="C149" i="19"/>
  <c r="B149" i="19"/>
  <c r="C148" i="19"/>
  <c r="B148" i="19"/>
  <c r="C147" i="19"/>
  <c r="B147" i="19"/>
  <c r="C146" i="19"/>
  <c r="B146" i="19"/>
  <c r="C145" i="19"/>
  <c r="B145" i="19"/>
  <c r="C144" i="19"/>
  <c r="B144" i="19"/>
  <c r="C143" i="19"/>
  <c r="B143" i="19"/>
  <c r="C142" i="19"/>
  <c r="B142" i="19"/>
  <c r="C141" i="19"/>
  <c r="B141" i="19"/>
  <c r="C140" i="19"/>
  <c r="B140" i="19"/>
  <c r="C139" i="19"/>
  <c r="B139" i="19"/>
  <c r="C138" i="19"/>
  <c r="B138" i="19"/>
  <c r="C137" i="19"/>
  <c r="B137" i="19"/>
  <c r="C136" i="19"/>
  <c r="B136" i="19"/>
  <c r="C135" i="19"/>
  <c r="B135" i="19"/>
  <c r="C134" i="19"/>
  <c r="B134" i="19"/>
  <c r="C133" i="19"/>
  <c r="B133" i="19"/>
  <c r="C132" i="19"/>
  <c r="B132" i="19"/>
  <c r="C131" i="19"/>
  <c r="B131" i="19"/>
  <c r="C130" i="19"/>
  <c r="B130" i="19"/>
  <c r="C129" i="19"/>
  <c r="B129" i="19"/>
  <c r="C128" i="19"/>
  <c r="B128" i="19"/>
  <c r="C127" i="19"/>
  <c r="B127" i="19"/>
  <c r="C126" i="19"/>
  <c r="B126" i="19"/>
  <c r="C125" i="19"/>
  <c r="B125" i="19"/>
  <c r="C124" i="19"/>
  <c r="B124" i="19"/>
  <c r="C123" i="19"/>
  <c r="B123" i="19"/>
  <c r="C122" i="19"/>
  <c r="B122" i="19"/>
  <c r="C121" i="19"/>
  <c r="B121" i="19"/>
  <c r="C120" i="19"/>
  <c r="B120" i="19"/>
  <c r="C118" i="19"/>
  <c r="B118" i="19"/>
  <c r="C116" i="19"/>
  <c r="B116" i="19"/>
  <c r="C115" i="19"/>
  <c r="B115" i="19"/>
  <c r="C114" i="19"/>
  <c r="B114" i="19"/>
  <c r="C113" i="19"/>
  <c r="B113" i="19"/>
  <c r="C112" i="19"/>
  <c r="B112" i="19"/>
  <c r="C111" i="19"/>
  <c r="B111" i="19"/>
  <c r="C110" i="19"/>
  <c r="B110" i="19"/>
  <c r="C109" i="19"/>
  <c r="B109" i="19"/>
  <c r="C108" i="19"/>
  <c r="B108" i="19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8" i="19"/>
  <c r="B8" i="19"/>
  <c r="C7" i="19"/>
  <c r="B7" i="19"/>
  <c r="C6" i="19"/>
  <c r="B6" i="19"/>
  <c r="C5" i="19"/>
  <c r="B5" i="19"/>
  <c r="C4" i="19"/>
  <c r="B4" i="19"/>
  <c r="C3" i="19"/>
  <c r="B3" i="19"/>
  <c r="C2" i="19"/>
  <c r="B2" i="19"/>
  <c r="C212" i="18"/>
  <c r="B212" i="18"/>
  <c r="C211" i="18"/>
  <c r="B211" i="18"/>
  <c r="C210" i="18"/>
  <c r="B210" i="18"/>
  <c r="C209" i="18"/>
  <c r="B209" i="18"/>
  <c r="C208" i="18"/>
  <c r="B208" i="18"/>
  <c r="C207" i="18"/>
  <c r="B207" i="18"/>
  <c r="C206" i="18"/>
  <c r="B206" i="18"/>
  <c r="C205" i="18"/>
  <c r="B205" i="18"/>
  <c r="C204" i="18"/>
  <c r="B204" i="18"/>
  <c r="C203" i="18"/>
  <c r="B203" i="18"/>
  <c r="C202" i="18"/>
  <c r="B202" i="18"/>
  <c r="C201" i="18"/>
  <c r="B201" i="18"/>
  <c r="C200" i="18"/>
  <c r="B200" i="18"/>
  <c r="C199" i="18"/>
  <c r="B199" i="18"/>
  <c r="C198" i="18"/>
  <c r="B198" i="18"/>
  <c r="C197" i="18"/>
  <c r="B197" i="18"/>
  <c r="C196" i="18"/>
  <c r="B196" i="18"/>
  <c r="C195" i="18"/>
  <c r="B195" i="18"/>
  <c r="C194" i="18"/>
  <c r="B194" i="18"/>
  <c r="C193" i="18"/>
  <c r="B193" i="18"/>
  <c r="C192" i="18"/>
  <c r="B192" i="18"/>
  <c r="C191" i="18"/>
  <c r="B191" i="18"/>
  <c r="C190" i="18"/>
  <c r="B190" i="18"/>
  <c r="C189" i="18"/>
  <c r="B189" i="18"/>
  <c r="C188" i="18"/>
  <c r="B188" i="18"/>
  <c r="C187" i="18"/>
  <c r="B187" i="18"/>
  <c r="C186" i="18"/>
  <c r="B186" i="18"/>
  <c r="C185" i="18"/>
  <c r="B185" i="18"/>
  <c r="C184" i="18"/>
  <c r="B184" i="18"/>
  <c r="C183" i="18"/>
  <c r="B183" i="18"/>
  <c r="C182" i="18"/>
  <c r="B182" i="18"/>
  <c r="C181" i="18"/>
  <c r="B181" i="18"/>
  <c r="C180" i="18"/>
  <c r="B180" i="18"/>
  <c r="C179" i="18"/>
  <c r="B179" i="18"/>
  <c r="C178" i="18"/>
  <c r="B178" i="18"/>
  <c r="C177" i="18"/>
  <c r="B177" i="18"/>
  <c r="C176" i="18"/>
  <c r="B176" i="18"/>
  <c r="C175" i="18"/>
  <c r="B175" i="18"/>
  <c r="C174" i="18"/>
  <c r="B174" i="18"/>
  <c r="C173" i="18"/>
  <c r="B173" i="18"/>
  <c r="C172" i="18"/>
  <c r="B172" i="18"/>
  <c r="C171" i="18"/>
  <c r="B171" i="18"/>
  <c r="C170" i="18"/>
  <c r="B170" i="18"/>
  <c r="C169" i="18"/>
  <c r="B169" i="18"/>
  <c r="C168" i="18"/>
  <c r="B168" i="18"/>
  <c r="C167" i="18"/>
  <c r="B167" i="18"/>
  <c r="C166" i="18"/>
  <c r="B166" i="18"/>
  <c r="C165" i="18"/>
  <c r="B165" i="18"/>
  <c r="C164" i="18"/>
  <c r="B164" i="18"/>
  <c r="C163" i="18"/>
  <c r="B163" i="18"/>
  <c r="C162" i="18"/>
  <c r="B162" i="18"/>
  <c r="C161" i="18"/>
  <c r="B161" i="18"/>
  <c r="C160" i="18"/>
  <c r="B160" i="18"/>
  <c r="C159" i="18"/>
  <c r="B159" i="18"/>
  <c r="C158" i="18"/>
  <c r="B158" i="18"/>
  <c r="C157" i="18"/>
  <c r="B157" i="18"/>
  <c r="C156" i="18"/>
  <c r="B156" i="18"/>
  <c r="C155" i="18"/>
  <c r="B155" i="18"/>
  <c r="C154" i="18"/>
  <c r="B154" i="18"/>
  <c r="C153" i="18"/>
  <c r="B153" i="18"/>
  <c r="C152" i="18"/>
  <c r="B152" i="18"/>
  <c r="C151" i="18"/>
  <c r="B151" i="18"/>
  <c r="C150" i="18"/>
  <c r="B150" i="18"/>
  <c r="C149" i="18"/>
  <c r="B149" i="18"/>
  <c r="C148" i="18"/>
  <c r="B148" i="18"/>
  <c r="C147" i="18"/>
  <c r="B147" i="18"/>
  <c r="C146" i="18"/>
  <c r="B146" i="18"/>
  <c r="C145" i="18"/>
  <c r="B145" i="18"/>
  <c r="C144" i="18"/>
  <c r="B144" i="18"/>
  <c r="C143" i="18"/>
  <c r="B143" i="18"/>
  <c r="C142" i="18"/>
  <c r="B142" i="18"/>
  <c r="C141" i="18"/>
  <c r="B141" i="18"/>
  <c r="C140" i="18"/>
  <c r="B140" i="18"/>
  <c r="C139" i="18"/>
  <c r="B139" i="18"/>
  <c r="C138" i="18"/>
  <c r="B138" i="18"/>
  <c r="C137" i="18"/>
  <c r="B137" i="18"/>
  <c r="C136" i="18"/>
  <c r="B136" i="18"/>
  <c r="C135" i="18"/>
  <c r="B135" i="18"/>
  <c r="C134" i="18"/>
  <c r="B134" i="18"/>
  <c r="C133" i="18"/>
  <c r="B133" i="18"/>
  <c r="C132" i="18"/>
  <c r="B132" i="18"/>
  <c r="C131" i="18"/>
  <c r="B131" i="18"/>
  <c r="C130" i="18"/>
  <c r="B130" i="18"/>
  <c r="C129" i="18"/>
  <c r="B129" i="18"/>
  <c r="C128" i="18"/>
  <c r="B128" i="18"/>
  <c r="C127" i="18"/>
  <c r="B127" i="18"/>
  <c r="C126" i="18"/>
  <c r="B126" i="18"/>
  <c r="C125" i="18"/>
  <c r="B125" i="18"/>
  <c r="C124" i="18"/>
  <c r="B124" i="18"/>
  <c r="C123" i="18"/>
  <c r="B123" i="18"/>
  <c r="C122" i="18"/>
  <c r="B122" i="18"/>
  <c r="C121" i="18"/>
  <c r="B121" i="18"/>
  <c r="C120" i="18"/>
  <c r="B120" i="18"/>
  <c r="C118" i="18"/>
  <c r="B118" i="18"/>
  <c r="C116" i="18"/>
  <c r="B116" i="18"/>
  <c r="C115" i="18"/>
  <c r="B115" i="18"/>
  <c r="C114" i="18"/>
  <c r="B114" i="18"/>
  <c r="C113" i="18"/>
  <c r="B113" i="18"/>
  <c r="C112" i="18"/>
  <c r="B112" i="18"/>
  <c r="C111" i="18"/>
  <c r="B111" i="18"/>
  <c r="C110" i="18"/>
  <c r="B110" i="18"/>
  <c r="C109" i="18"/>
  <c r="B109" i="18"/>
  <c r="C108" i="18"/>
  <c r="B108" i="18"/>
  <c r="C107" i="18"/>
  <c r="B107" i="18"/>
  <c r="C106" i="18"/>
  <c r="B106" i="18"/>
  <c r="C105" i="18"/>
  <c r="B105" i="18"/>
  <c r="C104" i="18"/>
  <c r="B104" i="18"/>
  <c r="C103" i="18"/>
  <c r="B103" i="18"/>
  <c r="C102" i="18"/>
  <c r="B102" i="18"/>
  <c r="C101" i="18"/>
  <c r="B101" i="18"/>
  <c r="C100" i="18"/>
  <c r="B100" i="18"/>
  <c r="C99" i="18"/>
  <c r="B99" i="18"/>
  <c r="C98" i="18"/>
  <c r="B98" i="18"/>
  <c r="C97" i="18"/>
  <c r="B97" i="18"/>
  <c r="C96" i="18"/>
  <c r="B96" i="18"/>
  <c r="C95" i="18"/>
  <c r="B95" i="18"/>
  <c r="C94" i="18"/>
  <c r="B94" i="18"/>
  <c r="C93" i="18"/>
  <c r="B93" i="18"/>
  <c r="C92" i="18"/>
  <c r="B92" i="18"/>
  <c r="C91" i="18"/>
  <c r="B91" i="18"/>
  <c r="C90" i="18"/>
  <c r="B90" i="18"/>
  <c r="C89" i="18"/>
  <c r="B89" i="18"/>
  <c r="C88" i="18"/>
  <c r="B88" i="18"/>
  <c r="C87" i="18"/>
  <c r="B87" i="18"/>
  <c r="C86" i="18"/>
  <c r="B86" i="18"/>
  <c r="C85" i="18"/>
  <c r="B85" i="18"/>
  <c r="C84" i="18"/>
  <c r="B84" i="18"/>
  <c r="C83" i="18"/>
  <c r="B83" i="18"/>
  <c r="C82" i="18"/>
  <c r="B82" i="18"/>
  <c r="C81" i="18"/>
  <c r="B81" i="18"/>
  <c r="C80" i="18"/>
  <c r="B80" i="18"/>
  <c r="C79" i="18"/>
  <c r="B79" i="18"/>
  <c r="C77" i="18"/>
  <c r="B77" i="18"/>
  <c r="C76" i="18"/>
  <c r="B76" i="18"/>
  <c r="C75" i="18"/>
  <c r="B75" i="18"/>
  <c r="C74" i="18"/>
  <c r="B74" i="18"/>
  <c r="C73" i="18"/>
  <c r="B73" i="18"/>
  <c r="C72" i="18"/>
  <c r="B72" i="18"/>
  <c r="C71" i="18"/>
  <c r="B71" i="18"/>
  <c r="C70" i="18"/>
  <c r="B70" i="18"/>
  <c r="C69" i="18"/>
  <c r="B69" i="18"/>
  <c r="C68" i="18"/>
  <c r="B68" i="18"/>
  <c r="C67" i="18"/>
  <c r="B67" i="18"/>
  <c r="C66" i="18"/>
  <c r="B66" i="18"/>
  <c r="C65" i="18"/>
  <c r="B65" i="18"/>
  <c r="C64" i="18"/>
  <c r="B64" i="18"/>
  <c r="C63" i="18"/>
  <c r="B63" i="18"/>
  <c r="C62" i="18"/>
  <c r="B62" i="18"/>
  <c r="C61" i="18"/>
  <c r="B61" i="18"/>
  <c r="C60" i="18"/>
  <c r="B60" i="18"/>
  <c r="C58" i="18"/>
  <c r="B58" i="18"/>
  <c r="C57" i="18"/>
  <c r="B57" i="18"/>
  <c r="C56" i="18"/>
  <c r="B56" i="18"/>
  <c r="C55" i="18"/>
  <c r="B55" i="18"/>
  <c r="C54" i="18"/>
  <c r="B54" i="18"/>
  <c r="C53" i="18"/>
  <c r="B53" i="18"/>
  <c r="C52" i="18"/>
  <c r="B52" i="18"/>
  <c r="C51" i="18"/>
  <c r="B51" i="18"/>
  <c r="C50" i="18"/>
  <c r="B50" i="18"/>
  <c r="C49" i="18"/>
  <c r="B49" i="18"/>
  <c r="C48" i="18"/>
  <c r="B48" i="18"/>
  <c r="C47" i="18"/>
  <c r="B47" i="18"/>
  <c r="C46" i="18"/>
  <c r="B46" i="18"/>
  <c r="C45" i="18"/>
  <c r="B45" i="18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8" i="18"/>
  <c r="B8" i="18"/>
  <c r="C7" i="18"/>
  <c r="B7" i="18"/>
  <c r="C6" i="18"/>
  <c r="B6" i="18"/>
  <c r="C5" i="18"/>
  <c r="B5" i="18"/>
  <c r="C4" i="18"/>
  <c r="B4" i="18"/>
  <c r="C3" i="18"/>
  <c r="B3" i="18"/>
  <c r="C2" i="18"/>
  <c r="B2" i="18"/>
  <c r="C212" i="17"/>
  <c r="B212" i="17"/>
  <c r="C211" i="17"/>
  <c r="B211" i="17"/>
  <c r="C210" i="17"/>
  <c r="B210" i="17"/>
  <c r="C209" i="17"/>
  <c r="B209" i="17"/>
  <c r="C208" i="17"/>
  <c r="B208" i="17"/>
  <c r="C207" i="17"/>
  <c r="B207" i="17"/>
  <c r="C206" i="17"/>
  <c r="B206" i="17"/>
  <c r="C205" i="17"/>
  <c r="B205" i="17"/>
  <c r="C204" i="17"/>
  <c r="B204" i="17"/>
  <c r="C203" i="17"/>
  <c r="B203" i="17"/>
  <c r="C202" i="17"/>
  <c r="B202" i="17"/>
  <c r="C201" i="17"/>
  <c r="B201" i="17"/>
  <c r="C200" i="17"/>
  <c r="B200" i="17"/>
  <c r="C199" i="17"/>
  <c r="B199" i="17"/>
  <c r="C198" i="17"/>
  <c r="B198" i="17"/>
  <c r="C197" i="17"/>
  <c r="B197" i="17"/>
  <c r="C196" i="17"/>
  <c r="B196" i="17"/>
  <c r="C195" i="17"/>
  <c r="B195" i="17"/>
  <c r="C194" i="17"/>
  <c r="B194" i="17"/>
  <c r="C193" i="17"/>
  <c r="B193" i="17"/>
  <c r="C192" i="17"/>
  <c r="B192" i="17"/>
  <c r="C191" i="17"/>
  <c r="B191" i="17"/>
  <c r="C190" i="17"/>
  <c r="B190" i="17"/>
  <c r="C189" i="17"/>
  <c r="B189" i="17"/>
  <c r="C188" i="17"/>
  <c r="B188" i="17"/>
  <c r="C187" i="17"/>
  <c r="B187" i="17"/>
  <c r="C186" i="17"/>
  <c r="B186" i="17"/>
  <c r="C185" i="17"/>
  <c r="B185" i="17"/>
  <c r="C184" i="17"/>
  <c r="B184" i="17"/>
  <c r="C183" i="17"/>
  <c r="B183" i="17"/>
  <c r="C182" i="17"/>
  <c r="B182" i="17"/>
  <c r="C181" i="17"/>
  <c r="B181" i="17"/>
  <c r="C180" i="17"/>
  <c r="B180" i="17"/>
  <c r="C179" i="17"/>
  <c r="B179" i="17"/>
  <c r="C178" i="17"/>
  <c r="B178" i="17"/>
  <c r="C177" i="17"/>
  <c r="B177" i="17"/>
  <c r="C176" i="17"/>
  <c r="B176" i="17"/>
  <c r="C175" i="17"/>
  <c r="B175" i="17"/>
  <c r="C174" i="17"/>
  <c r="B174" i="17"/>
  <c r="C173" i="17"/>
  <c r="B173" i="17"/>
  <c r="C172" i="17"/>
  <c r="B172" i="17"/>
  <c r="C171" i="17"/>
  <c r="B171" i="17"/>
  <c r="C170" i="17"/>
  <c r="B170" i="17"/>
  <c r="C169" i="17"/>
  <c r="B169" i="17"/>
  <c r="C168" i="17"/>
  <c r="B168" i="17"/>
  <c r="C167" i="17"/>
  <c r="B167" i="17"/>
  <c r="C166" i="17"/>
  <c r="B166" i="17"/>
  <c r="C165" i="17"/>
  <c r="B165" i="17"/>
  <c r="C164" i="17"/>
  <c r="B164" i="17"/>
  <c r="C163" i="17"/>
  <c r="B163" i="17"/>
  <c r="C162" i="17"/>
  <c r="B162" i="17"/>
  <c r="C161" i="17"/>
  <c r="B161" i="17"/>
  <c r="C160" i="17"/>
  <c r="B160" i="17"/>
  <c r="C159" i="17"/>
  <c r="B159" i="17"/>
  <c r="C158" i="17"/>
  <c r="B158" i="17"/>
  <c r="C157" i="17"/>
  <c r="B157" i="17"/>
  <c r="C156" i="17"/>
  <c r="B156" i="17"/>
  <c r="C155" i="17"/>
  <c r="B155" i="17"/>
  <c r="C154" i="17"/>
  <c r="B154" i="17"/>
  <c r="C153" i="17"/>
  <c r="B153" i="17"/>
  <c r="C152" i="17"/>
  <c r="B152" i="17"/>
  <c r="C151" i="17"/>
  <c r="B151" i="17"/>
  <c r="C150" i="17"/>
  <c r="B150" i="17"/>
  <c r="C149" i="17"/>
  <c r="B149" i="17"/>
  <c r="C148" i="17"/>
  <c r="B148" i="17"/>
  <c r="C147" i="17"/>
  <c r="B147" i="17"/>
  <c r="C146" i="17"/>
  <c r="B146" i="17"/>
  <c r="C145" i="17"/>
  <c r="B145" i="17"/>
  <c r="C144" i="17"/>
  <c r="B144" i="17"/>
  <c r="C143" i="17"/>
  <c r="B143" i="17"/>
  <c r="C142" i="17"/>
  <c r="B142" i="17"/>
  <c r="C141" i="17"/>
  <c r="B141" i="17"/>
  <c r="C140" i="17"/>
  <c r="B140" i="17"/>
  <c r="C139" i="17"/>
  <c r="B139" i="17"/>
  <c r="C138" i="17"/>
  <c r="B138" i="17"/>
  <c r="C137" i="17"/>
  <c r="B137" i="17"/>
  <c r="C136" i="17"/>
  <c r="B136" i="17"/>
  <c r="C135" i="17"/>
  <c r="B135" i="17"/>
  <c r="C134" i="17"/>
  <c r="B134" i="17"/>
  <c r="C133" i="17"/>
  <c r="B133" i="17"/>
  <c r="C132" i="17"/>
  <c r="B132" i="17"/>
  <c r="C131" i="17"/>
  <c r="B131" i="17"/>
  <c r="C130" i="17"/>
  <c r="B130" i="17"/>
  <c r="C129" i="17"/>
  <c r="B129" i="17"/>
  <c r="C128" i="17"/>
  <c r="B128" i="17"/>
  <c r="C127" i="17"/>
  <c r="B127" i="17"/>
  <c r="C126" i="17"/>
  <c r="B126" i="17"/>
  <c r="C125" i="17"/>
  <c r="B125" i="17"/>
  <c r="C124" i="17"/>
  <c r="B124" i="17"/>
  <c r="C123" i="17"/>
  <c r="B123" i="17"/>
  <c r="C122" i="17"/>
  <c r="B122" i="17"/>
  <c r="C121" i="17"/>
  <c r="B121" i="17"/>
  <c r="C120" i="17"/>
  <c r="B120" i="17"/>
  <c r="C118" i="17"/>
  <c r="B118" i="17"/>
  <c r="C116" i="17"/>
  <c r="B116" i="17"/>
  <c r="C115" i="17"/>
  <c r="B115" i="17"/>
  <c r="C114" i="17"/>
  <c r="B114" i="17"/>
  <c r="C113" i="17"/>
  <c r="B113" i="17"/>
  <c r="C112" i="17"/>
  <c r="B112" i="17"/>
  <c r="C111" i="17"/>
  <c r="B111" i="17"/>
  <c r="C110" i="17"/>
  <c r="B110" i="17"/>
  <c r="C109" i="17"/>
  <c r="B109" i="17"/>
  <c r="C108" i="17"/>
  <c r="B108" i="17"/>
  <c r="C107" i="17"/>
  <c r="B107" i="17"/>
  <c r="C106" i="17"/>
  <c r="B106" i="17"/>
  <c r="C105" i="17"/>
  <c r="B105" i="17"/>
  <c r="C104" i="17"/>
  <c r="B104" i="17"/>
  <c r="C103" i="17"/>
  <c r="B103" i="17"/>
  <c r="C102" i="17"/>
  <c r="B102" i="17"/>
  <c r="C101" i="17"/>
  <c r="B101" i="17"/>
  <c r="C100" i="17"/>
  <c r="B100" i="17"/>
  <c r="C99" i="17"/>
  <c r="B99" i="17"/>
  <c r="C98" i="17"/>
  <c r="B98" i="17"/>
  <c r="C97" i="17"/>
  <c r="B97" i="17"/>
  <c r="C96" i="17"/>
  <c r="B96" i="17"/>
  <c r="C95" i="17"/>
  <c r="B95" i="17"/>
  <c r="C94" i="17"/>
  <c r="B94" i="17"/>
  <c r="C93" i="17"/>
  <c r="B93" i="17"/>
  <c r="C92" i="17"/>
  <c r="B92" i="17"/>
  <c r="C91" i="17"/>
  <c r="B91" i="17"/>
  <c r="C90" i="17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60" i="17"/>
  <c r="B60" i="17"/>
  <c r="C58" i="17"/>
  <c r="B58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8" i="17"/>
  <c r="B8" i="17"/>
  <c r="C7" i="17"/>
  <c r="B7" i="17"/>
  <c r="C6" i="17"/>
  <c r="B6" i="17"/>
  <c r="C5" i="17"/>
  <c r="B5" i="17"/>
  <c r="C4" i="17"/>
  <c r="B4" i="17"/>
  <c r="C3" i="17"/>
  <c r="B3" i="17"/>
  <c r="C2" i="17"/>
  <c r="B2" i="17"/>
  <c r="C212" i="16"/>
  <c r="B212" i="16"/>
  <c r="C211" i="16"/>
  <c r="B211" i="16"/>
  <c r="C210" i="16"/>
  <c r="B210" i="16"/>
  <c r="C209" i="16"/>
  <c r="B209" i="16"/>
  <c r="C208" i="16"/>
  <c r="B208" i="16"/>
  <c r="C207" i="16"/>
  <c r="B207" i="16"/>
  <c r="C206" i="16"/>
  <c r="B206" i="16"/>
  <c r="C205" i="16"/>
  <c r="B205" i="16"/>
  <c r="C204" i="16"/>
  <c r="B204" i="16"/>
  <c r="C203" i="16"/>
  <c r="B203" i="16"/>
  <c r="C202" i="16"/>
  <c r="B202" i="16"/>
  <c r="C201" i="16"/>
  <c r="B201" i="16"/>
  <c r="C200" i="16"/>
  <c r="B200" i="16"/>
  <c r="C199" i="16"/>
  <c r="B199" i="16"/>
  <c r="C198" i="16"/>
  <c r="B198" i="16"/>
  <c r="C197" i="16"/>
  <c r="B197" i="16"/>
  <c r="C196" i="16"/>
  <c r="B196" i="16"/>
  <c r="C195" i="16"/>
  <c r="B195" i="16"/>
  <c r="C194" i="16"/>
  <c r="B194" i="16"/>
  <c r="C193" i="16"/>
  <c r="B193" i="16"/>
  <c r="C192" i="16"/>
  <c r="B192" i="16"/>
  <c r="C191" i="16"/>
  <c r="B191" i="16"/>
  <c r="C190" i="16"/>
  <c r="B190" i="16"/>
  <c r="C189" i="16"/>
  <c r="B189" i="16"/>
  <c r="C188" i="16"/>
  <c r="B188" i="16"/>
  <c r="C187" i="16"/>
  <c r="B187" i="16"/>
  <c r="C186" i="16"/>
  <c r="B186" i="16"/>
  <c r="C185" i="16"/>
  <c r="B185" i="16"/>
  <c r="C184" i="16"/>
  <c r="B184" i="16"/>
  <c r="C183" i="16"/>
  <c r="B183" i="16"/>
  <c r="C182" i="16"/>
  <c r="B182" i="16"/>
  <c r="C181" i="16"/>
  <c r="B181" i="16"/>
  <c r="C180" i="16"/>
  <c r="B180" i="16"/>
  <c r="C179" i="16"/>
  <c r="B179" i="16"/>
  <c r="C178" i="16"/>
  <c r="B178" i="16"/>
  <c r="C177" i="16"/>
  <c r="B177" i="16"/>
  <c r="C176" i="16"/>
  <c r="B176" i="16"/>
  <c r="C175" i="16"/>
  <c r="B175" i="16"/>
  <c r="C174" i="16"/>
  <c r="B174" i="16"/>
  <c r="C173" i="16"/>
  <c r="B173" i="16"/>
  <c r="C172" i="16"/>
  <c r="B172" i="16"/>
  <c r="C171" i="16"/>
  <c r="B171" i="16"/>
  <c r="C170" i="16"/>
  <c r="B170" i="16"/>
  <c r="C169" i="16"/>
  <c r="B169" i="16"/>
  <c r="C168" i="16"/>
  <c r="B168" i="16"/>
  <c r="C167" i="16"/>
  <c r="B167" i="16"/>
  <c r="C166" i="16"/>
  <c r="B166" i="16"/>
  <c r="C165" i="16"/>
  <c r="B165" i="16"/>
  <c r="C164" i="16"/>
  <c r="B164" i="16"/>
  <c r="C163" i="16"/>
  <c r="B163" i="16"/>
  <c r="C162" i="16"/>
  <c r="B162" i="16"/>
  <c r="C161" i="16"/>
  <c r="B161" i="16"/>
  <c r="C160" i="16"/>
  <c r="B160" i="16"/>
  <c r="C159" i="16"/>
  <c r="B159" i="16"/>
  <c r="C158" i="16"/>
  <c r="B158" i="16"/>
  <c r="C157" i="16"/>
  <c r="B157" i="16"/>
  <c r="C156" i="16"/>
  <c r="B156" i="16"/>
  <c r="C155" i="16"/>
  <c r="B155" i="16"/>
  <c r="C154" i="16"/>
  <c r="B154" i="16"/>
  <c r="C153" i="16"/>
  <c r="B153" i="16"/>
  <c r="C152" i="16"/>
  <c r="B152" i="16"/>
  <c r="C151" i="16"/>
  <c r="B151" i="16"/>
  <c r="C150" i="16"/>
  <c r="B150" i="16"/>
  <c r="C149" i="16"/>
  <c r="B149" i="16"/>
  <c r="C148" i="16"/>
  <c r="B148" i="16"/>
  <c r="C147" i="16"/>
  <c r="B147" i="16"/>
  <c r="C146" i="16"/>
  <c r="B146" i="16"/>
  <c r="C145" i="16"/>
  <c r="B145" i="16"/>
  <c r="C144" i="16"/>
  <c r="B144" i="16"/>
  <c r="C143" i="16"/>
  <c r="B143" i="16"/>
  <c r="C142" i="16"/>
  <c r="B142" i="16"/>
  <c r="C141" i="16"/>
  <c r="B141" i="16"/>
  <c r="C140" i="16"/>
  <c r="B140" i="16"/>
  <c r="C139" i="16"/>
  <c r="B139" i="16"/>
  <c r="C138" i="16"/>
  <c r="B138" i="16"/>
  <c r="C137" i="16"/>
  <c r="B137" i="16"/>
  <c r="C136" i="16"/>
  <c r="B136" i="16"/>
  <c r="C135" i="16"/>
  <c r="B135" i="16"/>
  <c r="C134" i="16"/>
  <c r="B134" i="16"/>
  <c r="C133" i="16"/>
  <c r="B133" i="16"/>
  <c r="C132" i="16"/>
  <c r="B132" i="16"/>
  <c r="C131" i="16"/>
  <c r="B131" i="16"/>
  <c r="C130" i="16"/>
  <c r="B130" i="16"/>
  <c r="C129" i="16"/>
  <c r="B129" i="16"/>
  <c r="C128" i="16"/>
  <c r="B128" i="16"/>
  <c r="C127" i="16"/>
  <c r="B127" i="16"/>
  <c r="C126" i="16"/>
  <c r="B126" i="16"/>
  <c r="C125" i="16"/>
  <c r="B125" i="16"/>
  <c r="C124" i="16"/>
  <c r="B124" i="16"/>
  <c r="C123" i="16"/>
  <c r="B123" i="16"/>
  <c r="C122" i="16"/>
  <c r="B122" i="16"/>
  <c r="C121" i="16"/>
  <c r="B121" i="16"/>
  <c r="C120" i="16"/>
  <c r="B120" i="16"/>
  <c r="C118" i="16"/>
  <c r="B118" i="16"/>
  <c r="C116" i="16"/>
  <c r="B116" i="16"/>
  <c r="C115" i="16"/>
  <c r="B115" i="16"/>
  <c r="C114" i="16"/>
  <c r="B114" i="16"/>
  <c r="C113" i="16"/>
  <c r="B113" i="16"/>
  <c r="C112" i="16"/>
  <c r="B112" i="16"/>
  <c r="C111" i="16"/>
  <c r="B111" i="16"/>
  <c r="C110" i="16"/>
  <c r="B110" i="16"/>
  <c r="C109" i="16"/>
  <c r="B109" i="16"/>
  <c r="C108" i="16"/>
  <c r="B108" i="16"/>
  <c r="C107" i="16"/>
  <c r="B107" i="16"/>
  <c r="C106" i="16"/>
  <c r="B106" i="16"/>
  <c r="C105" i="16"/>
  <c r="B105" i="16"/>
  <c r="C104" i="16"/>
  <c r="B104" i="16"/>
  <c r="C103" i="16"/>
  <c r="B103" i="16"/>
  <c r="C102" i="16"/>
  <c r="B102" i="16"/>
  <c r="C101" i="16"/>
  <c r="B101" i="16"/>
  <c r="C100" i="16"/>
  <c r="B100" i="16"/>
  <c r="C99" i="16"/>
  <c r="B99" i="16"/>
  <c r="C98" i="16"/>
  <c r="B98" i="16"/>
  <c r="C97" i="16"/>
  <c r="B97" i="16"/>
  <c r="C96" i="16"/>
  <c r="B96" i="16"/>
  <c r="C95" i="16"/>
  <c r="B95" i="16"/>
  <c r="C94" i="16"/>
  <c r="B94" i="16"/>
  <c r="C93" i="16"/>
  <c r="B93" i="16"/>
  <c r="C92" i="16"/>
  <c r="B92" i="16"/>
  <c r="C91" i="16"/>
  <c r="B91" i="16"/>
  <c r="C90" i="16"/>
  <c r="B90" i="16"/>
  <c r="C89" i="16"/>
  <c r="B89" i="16"/>
  <c r="C88" i="16"/>
  <c r="B88" i="16"/>
  <c r="C87" i="16"/>
  <c r="B87" i="16"/>
  <c r="C86" i="16"/>
  <c r="B86" i="16"/>
  <c r="C85" i="16"/>
  <c r="B85" i="16"/>
  <c r="C84" i="16"/>
  <c r="B84" i="16"/>
  <c r="C83" i="16"/>
  <c r="B83" i="16"/>
  <c r="C82" i="16"/>
  <c r="B82" i="16"/>
  <c r="C81" i="16"/>
  <c r="B81" i="16"/>
  <c r="C80" i="16"/>
  <c r="B80" i="16"/>
  <c r="C79" i="16"/>
  <c r="B79" i="16"/>
  <c r="C77" i="16"/>
  <c r="B77" i="16"/>
  <c r="C76" i="16"/>
  <c r="B76" i="16"/>
  <c r="C75" i="16"/>
  <c r="B75" i="16"/>
  <c r="C74" i="16"/>
  <c r="B74" i="16"/>
  <c r="C73" i="16"/>
  <c r="B73" i="16"/>
  <c r="C72" i="16"/>
  <c r="B72" i="16"/>
  <c r="C71" i="16"/>
  <c r="B71" i="16"/>
  <c r="C70" i="16"/>
  <c r="B70" i="16"/>
  <c r="C69" i="16"/>
  <c r="B69" i="16"/>
  <c r="C68" i="16"/>
  <c r="B68" i="16"/>
  <c r="C67" i="16"/>
  <c r="B67" i="16"/>
  <c r="C66" i="16"/>
  <c r="B66" i="16"/>
  <c r="C65" i="16"/>
  <c r="B65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3" i="16"/>
  <c r="B53" i="16"/>
  <c r="C52" i="16"/>
  <c r="B52" i="16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C8" i="16"/>
  <c r="B8" i="16"/>
  <c r="C7" i="16"/>
  <c r="B7" i="16"/>
  <c r="C6" i="16"/>
  <c r="B6" i="16"/>
  <c r="C5" i="16"/>
  <c r="B5" i="16"/>
  <c r="C4" i="16"/>
  <c r="B4" i="16"/>
  <c r="C3" i="16"/>
  <c r="B3" i="16"/>
  <c r="C2" i="16"/>
  <c r="B2" i="16"/>
  <c r="C212" i="15"/>
  <c r="B212" i="15"/>
  <c r="C211" i="15"/>
  <c r="B211" i="15"/>
  <c r="C210" i="15"/>
  <c r="B210" i="15"/>
  <c r="C209" i="15"/>
  <c r="B209" i="15"/>
  <c r="C208" i="15"/>
  <c r="B208" i="15"/>
  <c r="C207" i="15"/>
  <c r="B207" i="15"/>
  <c r="C206" i="15"/>
  <c r="B206" i="15"/>
  <c r="C205" i="15"/>
  <c r="B205" i="15"/>
  <c r="C204" i="15"/>
  <c r="B204" i="15"/>
  <c r="C203" i="15"/>
  <c r="B203" i="15"/>
  <c r="C202" i="15"/>
  <c r="B202" i="15"/>
  <c r="C201" i="15"/>
  <c r="B201" i="15"/>
  <c r="C200" i="15"/>
  <c r="B200" i="15"/>
  <c r="C199" i="15"/>
  <c r="B199" i="15"/>
  <c r="C198" i="15"/>
  <c r="B198" i="15"/>
  <c r="C197" i="15"/>
  <c r="B197" i="15"/>
  <c r="C196" i="15"/>
  <c r="B196" i="15"/>
  <c r="C195" i="15"/>
  <c r="B195" i="15"/>
  <c r="C194" i="15"/>
  <c r="B194" i="15"/>
  <c r="C193" i="15"/>
  <c r="B193" i="15"/>
  <c r="C192" i="15"/>
  <c r="B192" i="15"/>
  <c r="C191" i="15"/>
  <c r="B191" i="15"/>
  <c r="C190" i="15"/>
  <c r="B190" i="15"/>
  <c r="C189" i="15"/>
  <c r="B189" i="15"/>
  <c r="C188" i="15"/>
  <c r="B188" i="15"/>
  <c r="C187" i="15"/>
  <c r="B187" i="15"/>
  <c r="C186" i="15"/>
  <c r="B186" i="15"/>
  <c r="C185" i="15"/>
  <c r="B185" i="15"/>
  <c r="C184" i="15"/>
  <c r="B184" i="15"/>
  <c r="C183" i="15"/>
  <c r="B183" i="15"/>
  <c r="C182" i="15"/>
  <c r="B182" i="15"/>
  <c r="C181" i="15"/>
  <c r="B181" i="15"/>
  <c r="C180" i="15"/>
  <c r="B180" i="15"/>
  <c r="C179" i="15"/>
  <c r="B179" i="15"/>
  <c r="C178" i="15"/>
  <c r="B178" i="15"/>
  <c r="C177" i="15"/>
  <c r="B177" i="15"/>
  <c r="C176" i="15"/>
  <c r="B176" i="15"/>
  <c r="C175" i="15"/>
  <c r="B175" i="15"/>
  <c r="C174" i="15"/>
  <c r="B174" i="15"/>
  <c r="C173" i="15"/>
  <c r="B173" i="15"/>
  <c r="C172" i="15"/>
  <c r="B172" i="15"/>
  <c r="C171" i="15"/>
  <c r="B171" i="15"/>
  <c r="C170" i="15"/>
  <c r="B170" i="15"/>
  <c r="C169" i="15"/>
  <c r="B169" i="15"/>
  <c r="C168" i="15"/>
  <c r="B168" i="15"/>
  <c r="C167" i="15"/>
  <c r="B167" i="15"/>
  <c r="C166" i="15"/>
  <c r="B166" i="15"/>
  <c r="C165" i="15"/>
  <c r="B165" i="15"/>
  <c r="C164" i="15"/>
  <c r="B164" i="15"/>
  <c r="C163" i="15"/>
  <c r="B163" i="15"/>
  <c r="C162" i="15"/>
  <c r="B162" i="15"/>
  <c r="C161" i="15"/>
  <c r="B161" i="15"/>
  <c r="C160" i="15"/>
  <c r="B160" i="15"/>
  <c r="C159" i="15"/>
  <c r="B159" i="15"/>
  <c r="C158" i="15"/>
  <c r="B158" i="15"/>
  <c r="C157" i="15"/>
  <c r="B157" i="15"/>
  <c r="C156" i="15"/>
  <c r="B156" i="15"/>
  <c r="C155" i="15"/>
  <c r="B155" i="15"/>
  <c r="C154" i="15"/>
  <c r="B154" i="15"/>
  <c r="C153" i="15"/>
  <c r="B153" i="15"/>
  <c r="C152" i="15"/>
  <c r="B152" i="15"/>
  <c r="C151" i="15"/>
  <c r="B151" i="15"/>
  <c r="C150" i="15"/>
  <c r="B150" i="15"/>
  <c r="C149" i="15"/>
  <c r="B149" i="15"/>
  <c r="C148" i="15"/>
  <c r="B148" i="15"/>
  <c r="C147" i="15"/>
  <c r="B147" i="15"/>
  <c r="C146" i="15"/>
  <c r="B146" i="15"/>
  <c r="C145" i="15"/>
  <c r="B145" i="15"/>
  <c r="C144" i="15"/>
  <c r="B144" i="15"/>
  <c r="C143" i="15"/>
  <c r="B143" i="15"/>
  <c r="C142" i="15"/>
  <c r="B142" i="15"/>
  <c r="C141" i="15"/>
  <c r="B141" i="15"/>
  <c r="C140" i="15"/>
  <c r="B140" i="15"/>
  <c r="C139" i="15"/>
  <c r="B139" i="15"/>
  <c r="C138" i="15"/>
  <c r="B138" i="15"/>
  <c r="C137" i="15"/>
  <c r="B137" i="15"/>
  <c r="C136" i="15"/>
  <c r="B136" i="15"/>
  <c r="C135" i="15"/>
  <c r="B135" i="15"/>
  <c r="C134" i="15"/>
  <c r="B134" i="15"/>
  <c r="C133" i="15"/>
  <c r="B133" i="15"/>
  <c r="C132" i="15"/>
  <c r="B132" i="15"/>
  <c r="C131" i="15"/>
  <c r="B131" i="15"/>
  <c r="C130" i="15"/>
  <c r="B130" i="15"/>
  <c r="C129" i="15"/>
  <c r="B129" i="15"/>
  <c r="C128" i="15"/>
  <c r="B128" i="15"/>
  <c r="C127" i="15"/>
  <c r="B127" i="15"/>
  <c r="C126" i="15"/>
  <c r="B126" i="15"/>
  <c r="C125" i="15"/>
  <c r="B125" i="15"/>
  <c r="C124" i="15"/>
  <c r="B124" i="15"/>
  <c r="C123" i="15"/>
  <c r="B123" i="15"/>
  <c r="C122" i="15"/>
  <c r="B122" i="15"/>
  <c r="C121" i="15"/>
  <c r="B121" i="15"/>
  <c r="C120" i="15"/>
  <c r="B120" i="15"/>
  <c r="C118" i="15"/>
  <c r="B118" i="15"/>
  <c r="C116" i="15"/>
  <c r="B116" i="15"/>
  <c r="C115" i="15"/>
  <c r="B115" i="15"/>
  <c r="C114" i="15"/>
  <c r="B114" i="15"/>
  <c r="C113" i="15"/>
  <c r="B113" i="15"/>
  <c r="C112" i="15"/>
  <c r="B112" i="15"/>
  <c r="C111" i="15"/>
  <c r="B111" i="15"/>
  <c r="C110" i="15"/>
  <c r="B110" i="15"/>
  <c r="C109" i="15"/>
  <c r="B109" i="15"/>
  <c r="C108" i="15"/>
  <c r="B108" i="15"/>
  <c r="C107" i="15"/>
  <c r="B107" i="15"/>
  <c r="C106" i="15"/>
  <c r="B106" i="15"/>
  <c r="C105" i="15"/>
  <c r="B105" i="15"/>
  <c r="C104" i="15"/>
  <c r="B104" i="15"/>
  <c r="C103" i="15"/>
  <c r="B103" i="15"/>
  <c r="C102" i="15"/>
  <c r="B102" i="15"/>
  <c r="C101" i="15"/>
  <c r="B101" i="15"/>
  <c r="C100" i="15"/>
  <c r="B100" i="15"/>
  <c r="C99" i="15"/>
  <c r="B99" i="15"/>
  <c r="C98" i="15"/>
  <c r="B98" i="15"/>
  <c r="C97" i="15"/>
  <c r="B97" i="15"/>
  <c r="C96" i="15"/>
  <c r="B96" i="15"/>
  <c r="C95" i="15"/>
  <c r="B95" i="15"/>
  <c r="C94" i="15"/>
  <c r="B94" i="15"/>
  <c r="C93" i="15"/>
  <c r="B93" i="15"/>
  <c r="C92" i="15"/>
  <c r="B92" i="15"/>
  <c r="C91" i="15"/>
  <c r="B91" i="15"/>
  <c r="C90" i="15"/>
  <c r="B90" i="15"/>
  <c r="C89" i="15"/>
  <c r="B89" i="15"/>
  <c r="C88" i="15"/>
  <c r="B88" i="15"/>
  <c r="C87" i="15"/>
  <c r="B87" i="15"/>
  <c r="C86" i="15"/>
  <c r="B86" i="15"/>
  <c r="C85" i="15"/>
  <c r="B85" i="15"/>
  <c r="C84" i="15"/>
  <c r="B84" i="15"/>
  <c r="C83" i="15"/>
  <c r="B83" i="15"/>
  <c r="C82" i="15"/>
  <c r="B82" i="15"/>
  <c r="C81" i="15"/>
  <c r="B81" i="15"/>
  <c r="C80" i="15"/>
  <c r="B80" i="15"/>
  <c r="C79" i="15"/>
  <c r="B79" i="15"/>
  <c r="C77" i="15"/>
  <c r="B77" i="15"/>
  <c r="C76" i="15"/>
  <c r="B76" i="15"/>
  <c r="C75" i="15"/>
  <c r="B75" i="15"/>
  <c r="C74" i="15"/>
  <c r="B74" i="15"/>
  <c r="C73" i="15"/>
  <c r="B73" i="15"/>
  <c r="C72" i="15"/>
  <c r="B72" i="15"/>
  <c r="C71" i="15"/>
  <c r="B71" i="15"/>
  <c r="C70" i="15"/>
  <c r="B70" i="15"/>
  <c r="C69" i="15"/>
  <c r="B69" i="15"/>
  <c r="C68" i="15"/>
  <c r="B68" i="15"/>
  <c r="C67" i="15"/>
  <c r="B67" i="15"/>
  <c r="C66" i="15"/>
  <c r="B66" i="15"/>
  <c r="C65" i="15"/>
  <c r="B65" i="15"/>
  <c r="C64" i="15"/>
  <c r="B64" i="15"/>
  <c r="C63" i="15"/>
  <c r="B63" i="15"/>
  <c r="C62" i="15"/>
  <c r="B62" i="15"/>
  <c r="C61" i="15"/>
  <c r="B61" i="15"/>
  <c r="C60" i="15"/>
  <c r="B60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8" i="15"/>
  <c r="B8" i="15"/>
  <c r="C7" i="15"/>
  <c r="B7" i="15"/>
  <c r="C6" i="15"/>
  <c r="B6" i="15"/>
  <c r="C5" i="15"/>
  <c r="B5" i="15"/>
  <c r="C4" i="15"/>
  <c r="B4" i="15"/>
  <c r="C3" i="15"/>
  <c r="B3" i="15"/>
  <c r="C2" i="15"/>
  <c r="B2" i="15"/>
  <c r="C212" i="14"/>
  <c r="B212" i="14"/>
  <c r="C211" i="14"/>
  <c r="B211" i="14"/>
  <c r="C210" i="14"/>
  <c r="B210" i="14"/>
  <c r="C209" i="14"/>
  <c r="B209" i="14"/>
  <c r="C208" i="14"/>
  <c r="B208" i="14"/>
  <c r="C207" i="14"/>
  <c r="B207" i="14"/>
  <c r="C206" i="14"/>
  <c r="B206" i="14"/>
  <c r="C205" i="14"/>
  <c r="B205" i="14"/>
  <c r="C204" i="14"/>
  <c r="B204" i="14"/>
  <c r="C203" i="14"/>
  <c r="B203" i="14"/>
  <c r="C202" i="14"/>
  <c r="B202" i="14"/>
  <c r="C201" i="14"/>
  <c r="B201" i="14"/>
  <c r="C200" i="14"/>
  <c r="B200" i="14"/>
  <c r="C199" i="14"/>
  <c r="B199" i="14"/>
  <c r="C198" i="14"/>
  <c r="B198" i="14"/>
  <c r="C197" i="14"/>
  <c r="B197" i="14"/>
  <c r="C196" i="14"/>
  <c r="B196" i="14"/>
  <c r="C195" i="14"/>
  <c r="B195" i="14"/>
  <c r="C194" i="14"/>
  <c r="B194" i="14"/>
  <c r="C193" i="14"/>
  <c r="B193" i="14"/>
  <c r="C192" i="14"/>
  <c r="B192" i="14"/>
  <c r="C191" i="14"/>
  <c r="B191" i="14"/>
  <c r="C190" i="14"/>
  <c r="B190" i="14"/>
  <c r="C189" i="14"/>
  <c r="B189" i="14"/>
  <c r="C188" i="14"/>
  <c r="B188" i="14"/>
  <c r="C187" i="14"/>
  <c r="B187" i="14"/>
  <c r="C186" i="14"/>
  <c r="B186" i="14"/>
  <c r="C185" i="14"/>
  <c r="B185" i="14"/>
  <c r="C184" i="14"/>
  <c r="B184" i="14"/>
  <c r="C183" i="14"/>
  <c r="B183" i="14"/>
  <c r="C182" i="14"/>
  <c r="B182" i="14"/>
  <c r="C181" i="14"/>
  <c r="B181" i="14"/>
  <c r="C180" i="14"/>
  <c r="B180" i="14"/>
  <c r="C179" i="14"/>
  <c r="B179" i="14"/>
  <c r="C178" i="14"/>
  <c r="B178" i="14"/>
  <c r="C177" i="14"/>
  <c r="B177" i="14"/>
  <c r="C176" i="14"/>
  <c r="B176" i="14"/>
  <c r="C175" i="14"/>
  <c r="B175" i="14"/>
  <c r="C174" i="14"/>
  <c r="B174" i="14"/>
  <c r="C173" i="14"/>
  <c r="B173" i="14"/>
  <c r="C172" i="14"/>
  <c r="B172" i="14"/>
  <c r="C171" i="14"/>
  <c r="B171" i="14"/>
  <c r="C170" i="14"/>
  <c r="B170" i="14"/>
  <c r="C169" i="14"/>
  <c r="B169" i="14"/>
  <c r="C168" i="14"/>
  <c r="B168" i="14"/>
  <c r="C167" i="14"/>
  <c r="B167" i="14"/>
  <c r="C166" i="14"/>
  <c r="B166" i="14"/>
  <c r="C165" i="14"/>
  <c r="B165" i="14"/>
  <c r="C164" i="14"/>
  <c r="B164" i="14"/>
  <c r="C163" i="14"/>
  <c r="B163" i="14"/>
  <c r="C162" i="14"/>
  <c r="B162" i="14"/>
  <c r="C161" i="14"/>
  <c r="B161" i="14"/>
  <c r="C160" i="14"/>
  <c r="B160" i="14"/>
  <c r="C159" i="14"/>
  <c r="B159" i="14"/>
  <c r="C158" i="14"/>
  <c r="B158" i="14"/>
  <c r="C157" i="14"/>
  <c r="B157" i="14"/>
  <c r="C156" i="14"/>
  <c r="B156" i="14"/>
  <c r="C155" i="14"/>
  <c r="B155" i="14"/>
  <c r="C154" i="14"/>
  <c r="B154" i="14"/>
  <c r="C153" i="14"/>
  <c r="B153" i="14"/>
  <c r="C152" i="14"/>
  <c r="B152" i="14"/>
  <c r="C151" i="14"/>
  <c r="B151" i="14"/>
  <c r="C150" i="14"/>
  <c r="B150" i="14"/>
  <c r="C149" i="14"/>
  <c r="B149" i="14"/>
  <c r="C148" i="14"/>
  <c r="B148" i="14"/>
  <c r="C147" i="14"/>
  <c r="B147" i="14"/>
  <c r="C146" i="14"/>
  <c r="B146" i="14"/>
  <c r="C145" i="14"/>
  <c r="B145" i="14"/>
  <c r="C144" i="14"/>
  <c r="B144" i="14"/>
  <c r="C143" i="14"/>
  <c r="B143" i="14"/>
  <c r="C142" i="14"/>
  <c r="B142" i="14"/>
  <c r="C141" i="14"/>
  <c r="B141" i="14"/>
  <c r="C140" i="14"/>
  <c r="B140" i="14"/>
  <c r="C139" i="14"/>
  <c r="B139" i="14"/>
  <c r="C138" i="14"/>
  <c r="B138" i="14"/>
  <c r="C137" i="14"/>
  <c r="B137" i="14"/>
  <c r="C136" i="14"/>
  <c r="B136" i="14"/>
  <c r="C135" i="14"/>
  <c r="B135" i="14"/>
  <c r="C134" i="14"/>
  <c r="B134" i="14"/>
  <c r="C133" i="14"/>
  <c r="B133" i="14"/>
  <c r="C132" i="14"/>
  <c r="B132" i="14"/>
  <c r="C131" i="14"/>
  <c r="B131" i="14"/>
  <c r="C130" i="14"/>
  <c r="B130" i="14"/>
  <c r="C129" i="14"/>
  <c r="B129" i="14"/>
  <c r="C128" i="14"/>
  <c r="B128" i="14"/>
  <c r="C127" i="14"/>
  <c r="B127" i="14"/>
  <c r="C126" i="14"/>
  <c r="B126" i="14"/>
  <c r="C125" i="14"/>
  <c r="B125" i="14"/>
  <c r="C124" i="14"/>
  <c r="B124" i="14"/>
  <c r="C123" i="14"/>
  <c r="B123" i="14"/>
  <c r="C122" i="14"/>
  <c r="B122" i="14"/>
  <c r="C121" i="14"/>
  <c r="B121" i="14"/>
  <c r="C120" i="14"/>
  <c r="B120" i="14"/>
  <c r="C118" i="14"/>
  <c r="B118" i="14"/>
  <c r="C116" i="14"/>
  <c r="B116" i="14"/>
  <c r="C115" i="14"/>
  <c r="B115" i="14"/>
  <c r="C114" i="14"/>
  <c r="B114" i="14"/>
  <c r="C113" i="14"/>
  <c r="B113" i="14"/>
  <c r="C112" i="14"/>
  <c r="B112" i="14"/>
  <c r="C111" i="14"/>
  <c r="B111" i="14"/>
  <c r="C110" i="14"/>
  <c r="B110" i="14"/>
  <c r="C109" i="14"/>
  <c r="B109" i="14"/>
  <c r="C108" i="14"/>
  <c r="B108" i="14"/>
  <c r="C107" i="14"/>
  <c r="B107" i="14"/>
  <c r="C106" i="14"/>
  <c r="B106" i="14"/>
  <c r="C105" i="14"/>
  <c r="B105" i="14"/>
  <c r="C104" i="14"/>
  <c r="B104" i="14"/>
  <c r="C103" i="14"/>
  <c r="B103" i="14"/>
  <c r="C102" i="14"/>
  <c r="B102" i="14"/>
  <c r="C101" i="14"/>
  <c r="B101" i="14"/>
  <c r="C100" i="14"/>
  <c r="B100" i="14"/>
  <c r="C99" i="14"/>
  <c r="B99" i="14"/>
  <c r="C98" i="14"/>
  <c r="B98" i="14"/>
  <c r="C97" i="14"/>
  <c r="B97" i="14"/>
  <c r="C96" i="14"/>
  <c r="B96" i="14"/>
  <c r="C95" i="14"/>
  <c r="B95" i="14"/>
  <c r="C94" i="14"/>
  <c r="B94" i="14"/>
  <c r="C93" i="14"/>
  <c r="B93" i="14"/>
  <c r="C92" i="14"/>
  <c r="B92" i="14"/>
  <c r="C91" i="14"/>
  <c r="B91" i="14"/>
  <c r="C90" i="14"/>
  <c r="B90" i="14"/>
  <c r="C89" i="14"/>
  <c r="B89" i="14"/>
  <c r="C88" i="14"/>
  <c r="B88" i="14"/>
  <c r="C87" i="14"/>
  <c r="B87" i="14"/>
  <c r="C86" i="14"/>
  <c r="B86" i="14"/>
  <c r="C85" i="14"/>
  <c r="B85" i="14"/>
  <c r="C84" i="14"/>
  <c r="B84" i="14"/>
  <c r="C83" i="14"/>
  <c r="B83" i="14"/>
  <c r="C82" i="14"/>
  <c r="B82" i="14"/>
  <c r="C81" i="14"/>
  <c r="B81" i="14"/>
  <c r="C80" i="14"/>
  <c r="B80" i="14"/>
  <c r="C79" i="14"/>
  <c r="B79" i="14"/>
  <c r="C77" i="14"/>
  <c r="B77" i="14"/>
  <c r="C76" i="14"/>
  <c r="B76" i="14"/>
  <c r="C75" i="14"/>
  <c r="B75" i="14"/>
  <c r="C74" i="14"/>
  <c r="B74" i="14"/>
  <c r="C73" i="14"/>
  <c r="B73" i="14"/>
  <c r="C72" i="14"/>
  <c r="B72" i="14"/>
  <c r="C71" i="14"/>
  <c r="B71" i="14"/>
  <c r="C70" i="14"/>
  <c r="B70" i="14"/>
  <c r="C69" i="14"/>
  <c r="B69" i="14"/>
  <c r="C68" i="14"/>
  <c r="B68" i="14"/>
  <c r="C67" i="14"/>
  <c r="B67" i="14"/>
  <c r="C66" i="14"/>
  <c r="B66" i="14"/>
  <c r="C65" i="14"/>
  <c r="B65" i="14"/>
  <c r="C64" i="14"/>
  <c r="B64" i="14"/>
  <c r="C63" i="14"/>
  <c r="B63" i="14"/>
  <c r="C62" i="14"/>
  <c r="B62" i="14"/>
  <c r="C61" i="14"/>
  <c r="B61" i="14"/>
  <c r="C60" i="14"/>
  <c r="B60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50" i="14"/>
  <c r="B50" i="14"/>
  <c r="C49" i="14"/>
  <c r="B49" i="14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8" i="14"/>
  <c r="B8" i="14"/>
  <c r="C7" i="14"/>
  <c r="B7" i="14"/>
  <c r="C6" i="14"/>
  <c r="B6" i="14"/>
  <c r="C5" i="14"/>
  <c r="B5" i="14"/>
  <c r="C4" i="14"/>
  <c r="B4" i="14"/>
  <c r="C3" i="14"/>
  <c r="B3" i="14"/>
  <c r="C2" i="14"/>
  <c r="B2" i="14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C201" i="13"/>
  <c r="B201" i="13"/>
  <c r="C200" i="13"/>
  <c r="B200" i="13"/>
  <c r="C199" i="13"/>
  <c r="B199" i="13"/>
  <c r="C198" i="13"/>
  <c r="B198" i="13"/>
  <c r="C197" i="13"/>
  <c r="B197" i="13"/>
  <c r="C196" i="13"/>
  <c r="B196" i="13"/>
  <c r="C195" i="13"/>
  <c r="B195" i="13"/>
  <c r="C194" i="13"/>
  <c r="B194" i="13"/>
  <c r="C193" i="13"/>
  <c r="B193" i="13"/>
  <c r="C192" i="13"/>
  <c r="B192" i="13"/>
  <c r="C191" i="13"/>
  <c r="B191" i="13"/>
  <c r="C190" i="13"/>
  <c r="B190" i="13"/>
  <c r="C189" i="13"/>
  <c r="B189" i="13"/>
  <c r="C188" i="13"/>
  <c r="B188" i="13"/>
  <c r="C187" i="13"/>
  <c r="B187" i="13"/>
  <c r="C186" i="13"/>
  <c r="B186" i="13"/>
  <c r="C185" i="13"/>
  <c r="B185" i="13"/>
  <c r="C184" i="13"/>
  <c r="B184" i="13"/>
  <c r="C183" i="13"/>
  <c r="B183" i="13"/>
  <c r="C182" i="13"/>
  <c r="B182" i="13"/>
  <c r="C181" i="13"/>
  <c r="B181" i="13"/>
  <c r="C180" i="13"/>
  <c r="B180" i="13"/>
  <c r="C179" i="13"/>
  <c r="B179" i="13"/>
  <c r="C178" i="13"/>
  <c r="B178" i="13"/>
  <c r="C177" i="13"/>
  <c r="B177" i="13"/>
  <c r="C176" i="13"/>
  <c r="B176" i="13"/>
  <c r="C175" i="13"/>
  <c r="B175" i="13"/>
  <c r="C174" i="13"/>
  <c r="B174" i="13"/>
  <c r="C173" i="13"/>
  <c r="B173" i="13"/>
  <c r="C172" i="13"/>
  <c r="B172" i="13"/>
  <c r="C171" i="13"/>
  <c r="B171" i="13"/>
  <c r="C170" i="13"/>
  <c r="B170" i="13"/>
  <c r="C169" i="13"/>
  <c r="B169" i="13"/>
  <c r="C168" i="13"/>
  <c r="B168" i="13"/>
  <c r="C167" i="13"/>
  <c r="B167" i="13"/>
  <c r="C166" i="13"/>
  <c r="B166" i="13"/>
  <c r="C165" i="13"/>
  <c r="B165" i="13"/>
  <c r="C164" i="13"/>
  <c r="B164" i="13"/>
  <c r="C163" i="13"/>
  <c r="B163" i="13"/>
  <c r="C162" i="13"/>
  <c r="B162" i="13"/>
  <c r="C161" i="13"/>
  <c r="B161" i="13"/>
  <c r="C160" i="13"/>
  <c r="B160" i="13"/>
  <c r="C159" i="13"/>
  <c r="B159" i="13"/>
  <c r="C158" i="13"/>
  <c r="B158" i="13"/>
  <c r="C157" i="13"/>
  <c r="B157" i="13"/>
  <c r="C156" i="13"/>
  <c r="B156" i="13"/>
  <c r="C155" i="13"/>
  <c r="B155" i="13"/>
  <c r="C154" i="13"/>
  <c r="B154" i="13"/>
  <c r="C153" i="13"/>
  <c r="B153" i="13"/>
  <c r="C152" i="13"/>
  <c r="B152" i="13"/>
  <c r="C151" i="13"/>
  <c r="B151" i="13"/>
  <c r="C150" i="13"/>
  <c r="B150" i="13"/>
  <c r="C149" i="13"/>
  <c r="B149" i="13"/>
  <c r="C148" i="13"/>
  <c r="B148" i="13"/>
  <c r="C147" i="13"/>
  <c r="B147" i="13"/>
  <c r="C146" i="13"/>
  <c r="B146" i="13"/>
  <c r="C145" i="13"/>
  <c r="B145" i="13"/>
  <c r="C144" i="13"/>
  <c r="B144" i="13"/>
  <c r="C143" i="13"/>
  <c r="B143" i="13"/>
  <c r="C142" i="13"/>
  <c r="B142" i="13"/>
  <c r="C141" i="13"/>
  <c r="B141" i="13"/>
  <c r="C140" i="13"/>
  <c r="B140" i="13"/>
  <c r="C139" i="13"/>
  <c r="B139" i="13"/>
  <c r="C138" i="13"/>
  <c r="B138" i="13"/>
  <c r="C137" i="13"/>
  <c r="B137" i="13"/>
  <c r="C136" i="13"/>
  <c r="B136" i="13"/>
  <c r="C135" i="13"/>
  <c r="B135" i="13"/>
  <c r="C134" i="13"/>
  <c r="B134" i="13"/>
  <c r="C133" i="13"/>
  <c r="B133" i="13"/>
  <c r="C132" i="13"/>
  <c r="B132" i="13"/>
  <c r="C131" i="13"/>
  <c r="B131" i="13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C121" i="13"/>
  <c r="B121" i="13"/>
  <c r="C120" i="13"/>
  <c r="B120" i="13"/>
  <c r="C118" i="13"/>
  <c r="B118" i="13"/>
  <c r="C116" i="13"/>
  <c r="B116" i="13"/>
  <c r="C115" i="13"/>
  <c r="B115" i="13"/>
  <c r="C114" i="13"/>
  <c r="B114" i="13"/>
  <c r="C113" i="13"/>
  <c r="B113" i="13"/>
  <c r="C112" i="13"/>
  <c r="B112" i="13"/>
  <c r="C111" i="13"/>
  <c r="B111" i="13"/>
  <c r="C110" i="13"/>
  <c r="B110" i="13"/>
  <c r="C109" i="13"/>
  <c r="B109" i="13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B3" i="12"/>
  <c r="C3" i="12"/>
  <c r="B4" i="12"/>
  <c r="C4" i="12"/>
  <c r="B5" i="12"/>
  <c r="C5" i="12"/>
  <c r="B6" i="12"/>
  <c r="C6" i="12"/>
  <c r="B7" i="12"/>
  <c r="C7" i="12"/>
  <c r="B8" i="12"/>
  <c r="C8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B71" i="12"/>
  <c r="C71" i="12"/>
  <c r="B72" i="12"/>
  <c r="C72" i="12"/>
  <c r="B73" i="12"/>
  <c r="C73" i="12"/>
  <c r="B74" i="12"/>
  <c r="C74" i="12"/>
  <c r="B75" i="12"/>
  <c r="C75" i="12"/>
  <c r="B76" i="12"/>
  <c r="C76" i="12"/>
  <c r="B77" i="12"/>
  <c r="C77" i="12"/>
  <c r="B79" i="12"/>
  <c r="C79" i="12"/>
  <c r="B80" i="12"/>
  <c r="C80" i="12"/>
  <c r="B81" i="12"/>
  <c r="C81" i="12"/>
  <c r="B82" i="12"/>
  <c r="C82" i="12"/>
  <c r="B83" i="12"/>
  <c r="C83" i="12"/>
  <c r="B84" i="12"/>
  <c r="C84" i="12"/>
  <c r="B85" i="12"/>
  <c r="C85" i="12"/>
  <c r="B86" i="12"/>
  <c r="C86" i="12"/>
  <c r="B87" i="12"/>
  <c r="C87" i="12"/>
  <c r="B88" i="12"/>
  <c r="C88" i="12"/>
  <c r="B89" i="12"/>
  <c r="C89" i="12"/>
  <c r="B90" i="12"/>
  <c r="C90" i="12"/>
  <c r="B91" i="12"/>
  <c r="C91" i="12"/>
  <c r="B92" i="12"/>
  <c r="C92" i="12"/>
  <c r="B93" i="12"/>
  <c r="C93" i="12"/>
  <c r="B94" i="12"/>
  <c r="C94" i="12"/>
  <c r="B95" i="12"/>
  <c r="C95" i="12"/>
  <c r="B96" i="12"/>
  <c r="C96" i="12"/>
  <c r="B97" i="12"/>
  <c r="C97" i="12"/>
  <c r="B98" i="12"/>
  <c r="C98" i="12"/>
  <c r="B99" i="12"/>
  <c r="C99" i="12"/>
  <c r="B100" i="12"/>
  <c r="C100" i="12"/>
  <c r="B101" i="12"/>
  <c r="C101" i="12"/>
  <c r="B102" i="12"/>
  <c r="C102" i="12"/>
  <c r="B103" i="12"/>
  <c r="C103" i="12"/>
  <c r="B104" i="12"/>
  <c r="C104" i="12"/>
  <c r="B105" i="12"/>
  <c r="C105" i="12"/>
  <c r="B106" i="12"/>
  <c r="C106" i="12"/>
  <c r="B107" i="12"/>
  <c r="C107" i="12"/>
  <c r="B108" i="12"/>
  <c r="C108" i="12"/>
  <c r="B109" i="12"/>
  <c r="C109" i="12"/>
  <c r="B110" i="12"/>
  <c r="C110" i="12"/>
  <c r="B111" i="12"/>
  <c r="C111" i="12"/>
  <c r="B112" i="12"/>
  <c r="C112" i="12"/>
  <c r="B113" i="12"/>
  <c r="C113" i="12"/>
  <c r="B114" i="12"/>
  <c r="C114" i="12"/>
  <c r="B115" i="12"/>
  <c r="C115" i="12"/>
  <c r="B116" i="12"/>
  <c r="C116" i="12"/>
  <c r="B118" i="12"/>
  <c r="C118" i="12"/>
  <c r="B120" i="12"/>
  <c r="C120" i="12"/>
  <c r="B121" i="12"/>
  <c r="C121" i="12"/>
  <c r="B122" i="12"/>
  <c r="C122" i="12"/>
  <c r="B123" i="12"/>
  <c r="C123" i="12"/>
  <c r="B124" i="12"/>
  <c r="C124" i="12"/>
  <c r="B125" i="12"/>
  <c r="C125" i="12"/>
  <c r="B126" i="12"/>
  <c r="C126" i="12"/>
  <c r="B127" i="12"/>
  <c r="C127" i="12"/>
  <c r="B128" i="12"/>
  <c r="C128" i="12"/>
  <c r="B129" i="12"/>
  <c r="C129" i="12"/>
  <c r="B130" i="12"/>
  <c r="C130" i="12"/>
  <c r="B131" i="12"/>
  <c r="C131" i="12"/>
  <c r="B132" i="12"/>
  <c r="C132" i="12"/>
  <c r="B133" i="12"/>
  <c r="C133" i="12"/>
  <c r="B134" i="12"/>
  <c r="C134" i="12"/>
  <c r="B135" i="12"/>
  <c r="C135" i="12"/>
  <c r="B136" i="12"/>
  <c r="C136" i="12"/>
  <c r="B137" i="12"/>
  <c r="C137" i="12"/>
  <c r="B138" i="12"/>
  <c r="C138" i="12"/>
  <c r="B139" i="12"/>
  <c r="C139" i="12"/>
  <c r="B140" i="12"/>
  <c r="C140" i="12"/>
  <c r="B141" i="12"/>
  <c r="C141" i="12"/>
  <c r="B142" i="12"/>
  <c r="C142" i="12"/>
  <c r="B143" i="12"/>
  <c r="C143" i="12"/>
  <c r="B144" i="12"/>
  <c r="C144" i="12"/>
  <c r="B145" i="12"/>
  <c r="C145" i="12"/>
  <c r="B146" i="12"/>
  <c r="C146" i="12"/>
  <c r="B147" i="12"/>
  <c r="C147" i="12"/>
  <c r="B148" i="12"/>
  <c r="C148" i="12"/>
  <c r="B149" i="12"/>
  <c r="C149" i="12"/>
  <c r="B150" i="12"/>
  <c r="C150" i="12"/>
  <c r="B151" i="12"/>
  <c r="C151" i="12"/>
  <c r="B152" i="12"/>
  <c r="C152" i="12"/>
  <c r="B153" i="12"/>
  <c r="C153" i="12"/>
  <c r="B154" i="12"/>
  <c r="C154" i="12"/>
  <c r="B155" i="12"/>
  <c r="C155" i="12"/>
  <c r="B156" i="12"/>
  <c r="C156" i="12"/>
  <c r="B157" i="12"/>
  <c r="C157" i="12"/>
  <c r="B158" i="12"/>
  <c r="C158" i="12"/>
  <c r="B159" i="12"/>
  <c r="C159" i="12"/>
  <c r="B160" i="12"/>
  <c r="C160" i="12"/>
  <c r="B161" i="12"/>
  <c r="C161" i="12"/>
  <c r="B162" i="12"/>
  <c r="C162" i="12"/>
  <c r="B163" i="12"/>
  <c r="C163" i="12"/>
  <c r="B164" i="12"/>
  <c r="C164" i="12"/>
  <c r="B165" i="12"/>
  <c r="C165" i="12"/>
  <c r="B166" i="12"/>
  <c r="C166" i="12"/>
  <c r="B167" i="12"/>
  <c r="C167" i="12"/>
  <c r="B168" i="12"/>
  <c r="C168" i="12"/>
  <c r="B169" i="12"/>
  <c r="C169" i="12"/>
  <c r="B170" i="12"/>
  <c r="C170" i="12"/>
  <c r="B171" i="12"/>
  <c r="C171" i="12"/>
  <c r="B172" i="12"/>
  <c r="C172" i="12"/>
  <c r="B173" i="12"/>
  <c r="C173" i="12"/>
  <c r="B174" i="12"/>
  <c r="C174" i="12"/>
  <c r="B175" i="12"/>
  <c r="C175" i="12"/>
  <c r="B176" i="12"/>
  <c r="C176" i="12"/>
  <c r="B177" i="12"/>
  <c r="C177" i="12"/>
  <c r="B178" i="12"/>
  <c r="C178" i="12"/>
  <c r="B179" i="12"/>
  <c r="C179" i="12"/>
  <c r="B180" i="12"/>
  <c r="C180" i="12"/>
  <c r="B181" i="12"/>
  <c r="C181" i="12"/>
  <c r="B182" i="12"/>
  <c r="C182" i="12"/>
  <c r="B183" i="12"/>
  <c r="C183" i="12"/>
  <c r="B184" i="12"/>
  <c r="C184" i="12"/>
  <c r="B185" i="12"/>
  <c r="C185" i="12"/>
  <c r="B186" i="12"/>
  <c r="C186" i="12"/>
  <c r="B187" i="12"/>
  <c r="C187" i="12"/>
  <c r="B188" i="12"/>
  <c r="C188" i="12"/>
  <c r="B189" i="12"/>
  <c r="C189" i="12"/>
  <c r="B190" i="12"/>
  <c r="C190" i="12"/>
  <c r="B191" i="12"/>
  <c r="C191" i="12"/>
  <c r="B192" i="12"/>
  <c r="C192" i="12"/>
  <c r="B193" i="12"/>
  <c r="C193" i="12"/>
  <c r="B194" i="12"/>
  <c r="C194" i="12"/>
  <c r="B195" i="12"/>
  <c r="C195" i="12"/>
  <c r="B196" i="12"/>
  <c r="C196" i="12"/>
  <c r="B197" i="12"/>
  <c r="C197" i="12"/>
  <c r="B198" i="12"/>
  <c r="C198" i="12"/>
  <c r="B199" i="12"/>
  <c r="C199" i="12"/>
  <c r="B200" i="12"/>
  <c r="C200" i="12"/>
  <c r="B201" i="12"/>
  <c r="C201" i="12"/>
  <c r="B202" i="12"/>
  <c r="C202" i="12"/>
  <c r="B203" i="12"/>
  <c r="C203" i="12"/>
  <c r="B204" i="12"/>
  <c r="C204" i="12"/>
  <c r="B205" i="12"/>
  <c r="C205" i="12"/>
  <c r="B206" i="12"/>
  <c r="C206" i="12"/>
  <c r="B207" i="12"/>
  <c r="C207" i="12"/>
  <c r="B208" i="12"/>
  <c r="C208" i="12"/>
  <c r="B209" i="12"/>
  <c r="C209" i="12"/>
  <c r="B210" i="12"/>
  <c r="C210" i="12"/>
  <c r="B211" i="12"/>
  <c r="C211" i="12"/>
  <c r="B212" i="12"/>
  <c r="C212" i="12"/>
  <c r="C2" i="12"/>
  <c r="B2" i="12"/>
  <c r="D216" i="10" l="1"/>
  <c r="Q216" i="10" s="1"/>
  <c r="T216" i="10" s="1"/>
  <c r="O211" i="3"/>
  <c r="R3" i="10"/>
  <c r="R4" i="10"/>
  <c r="R5" i="10"/>
  <c r="R6" i="10"/>
  <c r="R7" i="10"/>
  <c r="R8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8" i="10"/>
  <c r="R120" i="10"/>
  <c r="R121" i="10"/>
  <c r="R122" i="10"/>
  <c r="R123" i="10"/>
  <c r="R124" i="10"/>
  <c r="R125" i="10"/>
  <c r="R126" i="10"/>
  <c r="R127" i="10"/>
  <c r="R128" i="10"/>
  <c r="R129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" i="10"/>
  <c r="G215" i="23"/>
  <c r="A215" i="23"/>
  <c r="G214" i="23"/>
  <c r="A214" i="23"/>
  <c r="G213" i="23"/>
  <c r="A213" i="23"/>
  <c r="G212" i="23"/>
  <c r="A212" i="23"/>
  <c r="G211" i="23"/>
  <c r="A211" i="23"/>
  <c r="G210" i="23"/>
  <c r="A210" i="23"/>
  <c r="G209" i="23"/>
  <c r="A209" i="23"/>
  <c r="G208" i="23"/>
  <c r="A208" i="23"/>
  <c r="G207" i="23"/>
  <c r="A207" i="23"/>
  <c r="G206" i="23"/>
  <c r="A206" i="23"/>
  <c r="G205" i="23"/>
  <c r="A205" i="23"/>
  <c r="G204" i="23"/>
  <c r="A204" i="23"/>
  <c r="G203" i="23"/>
  <c r="A203" i="23"/>
  <c r="G202" i="23"/>
  <c r="A202" i="23"/>
  <c r="G201" i="23"/>
  <c r="A201" i="23"/>
  <c r="G200" i="23"/>
  <c r="A200" i="23"/>
  <c r="G199" i="23"/>
  <c r="A199" i="23"/>
  <c r="G198" i="23"/>
  <c r="A198" i="23"/>
  <c r="G197" i="23"/>
  <c r="A197" i="23"/>
  <c r="G196" i="23"/>
  <c r="A196" i="23"/>
  <c r="G195" i="23"/>
  <c r="A195" i="23"/>
  <c r="G194" i="23"/>
  <c r="A194" i="23"/>
  <c r="G193" i="23"/>
  <c r="A193" i="23"/>
  <c r="G192" i="23"/>
  <c r="A192" i="23"/>
  <c r="G191" i="23"/>
  <c r="A191" i="23"/>
  <c r="G190" i="23"/>
  <c r="A190" i="23"/>
  <c r="G189" i="23"/>
  <c r="A189" i="23"/>
  <c r="G188" i="23"/>
  <c r="A188" i="23"/>
  <c r="G187" i="23"/>
  <c r="A187" i="23"/>
  <c r="G186" i="23"/>
  <c r="A186" i="23"/>
  <c r="G185" i="23"/>
  <c r="A185" i="23"/>
  <c r="G184" i="23"/>
  <c r="A184" i="23"/>
  <c r="G183" i="23"/>
  <c r="A183" i="23"/>
  <c r="G182" i="23"/>
  <c r="A182" i="23"/>
  <c r="G181" i="23"/>
  <c r="A181" i="23"/>
  <c r="G180" i="23"/>
  <c r="A180" i="23"/>
  <c r="G179" i="23"/>
  <c r="A179" i="23"/>
  <c r="G178" i="23"/>
  <c r="A178" i="23"/>
  <c r="G177" i="23"/>
  <c r="A177" i="23"/>
  <c r="G176" i="23"/>
  <c r="A176" i="23"/>
  <c r="G175" i="23"/>
  <c r="A175" i="23"/>
  <c r="G174" i="23"/>
  <c r="A174" i="23"/>
  <c r="G173" i="23"/>
  <c r="A173" i="23"/>
  <c r="G172" i="23"/>
  <c r="A172" i="23"/>
  <c r="G171" i="23"/>
  <c r="A171" i="23"/>
  <c r="G170" i="23"/>
  <c r="A170" i="23"/>
  <c r="G169" i="23"/>
  <c r="A169" i="23"/>
  <c r="G168" i="23"/>
  <c r="A168" i="23"/>
  <c r="G167" i="23"/>
  <c r="A167" i="23"/>
  <c r="G166" i="23"/>
  <c r="A166" i="23"/>
  <c r="G165" i="23"/>
  <c r="A165" i="23"/>
  <c r="G164" i="23"/>
  <c r="A164" i="23"/>
  <c r="G163" i="23"/>
  <c r="A163" i="23"/>
  <c r="G162" i="23"/>
  <c r="A162" i="23"/>
  <c r="G161" i="23"/>
  <c r="A161" i="23"/>
  <c r="G160" i="23"/>
  <c r="A160" i="23"/>
  <c r="G159" i="23"/>
  <c r="A159" i="23"/>
  <c r="G158" i="23"/>
  <c r="A158" i="23"/>
  <c r="G157" i="23"/>
  <c r="A157" i="23"/>
  <c r="G156" i="23"/>
  <c r="A156" i="23"/>
  <c r="G155" i="23"/>
  <c r="A155" i="23"/>
  <c r="G154" i="23"/>
  <c r="A154" i="23"/>
  <c r="G153" i="23"/>
  <c r="A153" i="23"/>
  <c r="G152" i="23"/>
  <c r="A152" i="23"/>
  <c r="G151" i="23"/>
  <c r="A151" i="23"/>
  <c r="G150" i="23"/>
  <c r="A150" i="23"/>
  <c r="G149" i="23"/>
  <c r="A149" i="23"/>
  <c r="G148" i="23"/>
  <c r="A148" i="23"/>
  <c r="G147" i="23"/>
  <c r="A147" i="23"/>
  <c r="G146" i="23"/>
  <c r="A146" i="23"/>
  <c r="G145" i="23"/>
  <c r="A145" i="23"/>
  <c r="G144" i="23"/>
  <c r="A144" i="23"/>
  <c r="G143" i="23"/>
  <c r="A143" i="23"/>
  <c r="G142" i="23"/>
  <c r="A142" i="23"/>
  <c r="G141" i="23"/>
  <c r="A141" i="23"/>
  <c r="G140" i="23"/>
  <c r="A140" i="23"/>
  <c r="G139" i="23"/>
  <c r="A139" i="23"/>
  <c r="G138" i="23"/>
  <c r="A138" i="23"/>
  <c r="G137" i="23"/>
  <c r="A137" i="23"/>
  <c r="G136" i="23"/>
  <c r="A136" i="23"/>
  <c r="G135" i="23"/>
  <c r="A135" i="23"/>
  <c r="G134" i="23"/>
  <c r="A134" i="23"/>
  <c r="G133" i="23"/>
  <c r="A133" i="23"/>
  <c r="G132" i="23"/>
  <c r="A132" i="23"/>
  <c r="G131" i="23"/>
  <c r="A131" i="23"/>
  <c r="G130" i="23"/>
  <c r="A130" i="23"/>
  <c r="G129" i="23"/>
  <c r="A129" i="23"/>
  <c r="G128" i="23"/>
  <c r="A128" i="23"/>
  <c r="G127" i="23"/>
  <c r="A127" i="23"/>
  <c r="G126" i="23"/>
  <c r="A126" i="23"/>
  <c r="G125" i="23"/>
  <c r="A125" i="23"/>
  <c r="G124" i="23"/>
  <c r="A124" i="23"/>
  <c r="G123" i="23"/>
  <c r="A123" i="23"/>
  <c r="G122" i="23"/>
  <c r="A122" i="23"/>
  <c r="G121" i="23"/>
  <c r="A121" i="23"/>
  <c r="G120" i="23"/>
  <c r="A120" i="23"/>
  <c r="G118" i="23"/>
  <c r="A118" i="23"/>
  <c r="G116" i="23"/>
  <c r="A116" i="23"/>
  <c r="G115" i="23"/>
  <c r="A115" i="23"/>
  <c r="G114" i="23"/>
  <c r="A114" i="23"/>
  <c r="G113" i="23"/>
  <c r="A113" i="23"/>
  <c r="G112" i="23"/>
  <c r="A112" i="23"/>
  <c r="G111" i="23"/>
  <c r="A111" i="23"/>
  <c r="G110" i="23"/>
  <c r="A110" i="23"/>
  <c r="G109" i="23"/>
  <c r="A109" i="23"/>
  <c r="G108" i="23"/>
  <c r="A108" i="23"/>
  <c r="G107" i="23"/>
  <c r="A107" i="23"/>
  <c r="G106" i="23"/>
  <c r="A106" i="23"/>
  <c r="G105" i="23"/>
  <c r="A105" i="23"/>
  <c r="G104" i="23"/>
  <c r="A104" i="23"/>
  <c r="G103" i="23"/>
  <c r="A103" i="23"/>
  <c r="G102" i="23"/>
  <c r="A102" i="23"/>
  <c r="G101" i="23"/>
  <c r="A101" i="23"/>
  <c r="G100" i="23"/>
  <c r="A100" i="23"/>
  <c r="G99" i="23"/>
  <c r="A99" i="23"/>
  <c r="G98" i="23"/>
  <c r="A98" i="23"/>
  <c r="G97" i="23"/>
  <c r="A97" i="23"/>
  <c r="G96" i="23"/>
  <c r="A96" i="23"/>
  <c r="G95" i="23"/>
  <c r="A95" i="23"/>
  <c r="G94" i="23"/>
  <c r="A94" i="23"/>
  <c r="G93" i="23"/>
  <c r="A93" i="23"/>
  <c r="G92" i="23"/>
  <c r="A92" i="23"/>
  <c r="G91" i="23"/>
  <c r="A91" i="23"/>
  <c r="G90" i="23"/>
  <c r="A90" i="23"/>
  <c r="G89" i="23"/>
  <c r="A89" i="23"/>
  <c r="G88" i="23"/>
  <c r="A88" i="23"/>
  <c r="G87" i="23"/>
  <c r="A87" i="23"/>
  <c r="G86" i="23"/>
  <c r="A86" i="23"/>
  <c r="G85" i="23"/>
  <c r="A85" i="23"/>
  <c r="G84" i="23"/>
  <c r="A84" i="23"/>
  <c r="G83" i="23"/>
  <c r="A83" i="23"/>
  <c r="G82" i="23"/>
  <c r="A82" i="23"/>
  <c r="G81" i="23"/>
  <c r="A81" i="23"/>
  <c r="G80" i="23"/>
  <c r="A80" i="23"/>
  <c r="G79" i="23"/>
  <c r="A79" i="23"/>
  <c r="G77" i="23"/>
  <c r="A77" i="23"/>
  <c r="G76" i="23"/>
  <c r="A76" i="23"/>
  <c r="G75" i="23"/>
  <c r="A75" i="23"/>
  <c r="G74" i="23"/>
  <c r="A74" i="23"/>
  <c r="G73" i="23"/>
  <c r="A73" i="23"/>
  <c r="G72" i="23"/>
  <c r="A72" i="23"/>
  <c r="G71" i="23"/>
  <c r="A71" i="23"/>
  <c r="G70" i="23"/>
  <c r="A70" i="23"/>
  <c r="G69" i="23"/>
  <c r="A69" i="23"/>
  <c r="G68" i="23"/>
  <c r="A68" i="23"/>
  <c r="G67" i="23"/>
  <c r="A67" i="23"/>
  <c r="G66" i="23"/>
  <c r="A66" i="23"/>
  <c r="G65" i="23"/>
  <c r="A65" i="23"/>
  <c r="G64" i="23"/>
  <c r="A64" i="23"/>
  <c r="G63" i="23"/>
  <c r="A63" i="23"/>
  <c r="G62" i="23"/>
  <c r="A62" i="23"/>
  <c r="G61" i="23"/>
  <c r="A61" i="23"/>
  <c r="G60" i="23"/>
  <c r="A60" i="23"/>
  <c r="G58" i="23"/>
  <c r="A58" i="23"/>
  <c r="G57" i="23"/>
  <c r="A57" i="23"/>
  <c r="G56" i="23"/>
  <c r="A56" i="23"/>
  <c r="G55" i="23"/>
  <c r="A55" i="23"/>
  <c r="G54" i="23"/>
  <c r="A54" i="23"/>
  <c r="G53" i="23"/>
  <c r="A53" i="23"/>
  <c r="G52" i="23"/>
  <c r="A52" i="23"/>
  <c r="G51" i="23"/>
  <c r="A51" i="23"/>
  <c r="G50" i="23"/>
  <c r="A50" i="23"/>
  <c r="G49" i="23"/>
  <c r="A49" i="23"/>
  <c r="G48" i="23"/>
  <c r="A48" i="23"/>
  <c r="G47" i="23"/>
  <c r="A47" i="23"/>
  <c r="G46" i="23"/>
  <c r="A46" i="23"/>
  <c r="G45" i="23"/>
  <c r="A45" i="23"/>
  <c r="G44" i="23"/>
  <c r="A44" i="23"/>
  <c r="G43" i="23"/>
  <c r="A43" i="23"/>
  <c r="G42" i="23"/>
  <c r="A42" i="23"/>
  <c r="G41" i="23"/>
  <c r="A41" i="23"/>
  <c r="G40" i="23"/>
  <c r="A40" i="23"/>
  <c r="G39" i="23"/>
  <c r="A39" i="23"/>
  <c r="G38" i="23"/>
  <c r="A38" i="23"/>
  <c r="G37" i="23"/>
  <c r="A37" i="23"/>
  <c r="G36" i="23"/>
  <c r="A36" i="23"/>
  <c r="G35" i="23"/>
  <c r="A35" i="23"/>
  <c r="G34" i="23"/>
  <c r="A34" i="23"/>
  <c r="G33" i="23"/>
  <c r="A33" i="23"/>
  <c r="G32" i="23"/>
  <c r="A32" i="23"/>
  <c r="G31" i="23"/>
  <c r="A31" i="23"/>
  <c r="G30" i="23"/>
  <c r="A30" i="23"/>
  <c r="G29" i="23"/>
  <c r="A29" i="23"/>
  <c r="G28" i="23"/>
  <c r="A28" i="23"/>
  <c r="G27" i="23"/>
  <c r="A27" i="23"/>
  <c r="G26" i="23"/>
  <c r="A26" i="23"/>
  <c r="G25" i="23"/>
  <c r="H25" i="23" s="1"/>
  <c r="J25" i="23" s="1"/>
  <c r="A25" i="23"/>
  <c r="G24" i="23"/>
  <c r="A24" i="23"/>
  <c r="G23" i="23"/>
  <c r="H23" i="23" s="1"/>
  <c r="J23" i="23" s="1"/>
  <c r="A23" i="23"/>
  <c r="G22" i="23"/>
  <c r="H22" i="23" s="1"/>
  <c r="J22" i="23" s="1"/>
  <c r="A22" i="23"/>
  <c r="G21" i="23"/>
  <c r="H21" i="23" s="1"/>
  <c r="J21" i="23" s="1"/>
  <c r="A21" i="23"/>
  <c r="G20" i="23"/>
  <c r="H20" i="23" s="1"/>
  <c r="J20" i="23" s="1"/>
  <c r="A20" i="23"/>
  <c r="G19" i="23"/>
  <c r="H19" i="23" s="1"/>
  <c r="J19" i="23" s="1"/>
  <c r="A19" i="23"/>
  <c r="G18" i="23"/>
  <c r="H18" i="23" s="1"/>
  <c r="J18" i="23" s="1"/>
  <c r="A18" i="23"/>
  <c r="G17" i="23"/>
  <c r="H17" i="23" s="1"/>
  <c r="J17" i="23" s="1"/>
  <c r="A17" i="23"/>
  <c r="G16" i="23"/>
  <c r="H16" i="23" s="1"/>
  <c r="J16" i="23" s="1"/>
  <c r="A16" i="23"/>
  <c r="G15" i="23"/>
  <c r="H15" i="23" s="1"/>
  <c r="J15" i="23" s="1"/>
  <c r="A15" i="23"/>
  <c r="G14" i="23"/>
  <c r="H14" i="23" s="1"/>
  <c r="J14" i="23" s="1"/>
  <c r="A14" i="23"/>
  <c r="G13" i="23"/>
  <c r="H13" i="23" s="1"/>
  <c r="J13" i="23" s="1"/>
  <c r="A13" i="23"/>
  <c r="G12" i="23"/>
  <c r="H12" i="23" s="1"/>
  <c r="J12" i="23" s="1"/>
  <c r="A12" i="23"/>
  <c r="G11" i="23"/>
  <c r="H11" i="23" s="1"/>
  <c r="J11" i="23" s="1"/>
  <c r="A11" i="23"/>
  <c r="G10" i="23"/>
  <c r="H10" i="23" s="1"/>
  <c r="J10" i="23" s="1"/>
  <c r="A10" i="23"/>
  <c r="G8" i="23"/>
  <c r="F8" i="23"/>
  <c r="F218" i="23" s="1"/>
  <c r="A8" i="23"/>
  <c r="H7" i="23"/>
  <c r="J7" i="23" s="1"/>
  <c r="G7" i="23"/>
  <c r="A7" i="23"/>
  <c r="G6" i="23"/>
  <c r="H6" i="23" s="1"/>
  <c r="J6" i="23" s="1"/>
  <c r="A6" i="23"/>
  <c r="G5" i="23"/>
  <c r="H5" i="23" s="1"/>
  <c r="J5" i="23" s="1"/>
  <c r="A5" i="23"/>
  <c r="G4" i="23"/>
  <c r="H4" i="23" s="1"/>
  <c r="J4" i="23" s="1"/>
  <c r="A4" i="23"/>
  <c r="G3" i="23"/>
  <c r="H3" i="23" s="1"/>
  <c r="J3" i="23" s="1"/>
  <c r="A3" i="23"/>
  <c r="G2" i="23"/>
  <c r="H2" i="23" s="1"/>
  <c r="A2" i="23"/>
  <c r="G215" i="22"/>
  <c r="A215" i="22"/>
  <c r="G214" i="22"/>
  <c r="A214" i="22"/>
  <c r="G213" i="22"/>
  <c r="A213" i="22"/>
  <c r="G212" i="22"/>
  <c r="A212" i="22"/>
  <c r="G211" i="22"/>
  <c r="A211" i="22"/>
  <c r="G210" i="22"/>
  <c r="A210" i="22"/>
  <c r="G209" i="22"/>
  <c r="A209" i="22"/>
  <c r="G208" i="22"/>
  <c r="A208" i="22"/>
  <c r="G207" i="22"/>
  <c r="A207" i="22"/>
  <c r="G206" i="22"/>
  <c r="A206" i="22"/>
  <c r="G205" i="22"/>
  <c r="A205" i="22"/>
  <c r="G204" i="22"/>
  <c r="A204" i="22"/>
  <c r="G203" i="22"/>
  <c r="A203" i="22"/>
  <c r="G202" i="22"/>
  <c r="A202" i="22"/>
  <c r="G201" i="22"/>
  <c r="A201" i="22"/>
  <c r="G200" i="22"/>
  <c r="A200" i="22"/>
  <c r="G199" i="22"/>
  <c r="A199" i="22"/>
  <c r="G198" i="22"/>
  <c r="A198" i="22"/>
  <c r="G197" i="22"/>
  <c r="A197" i="22"/>
  <c r="G196" i="22"/>
  <c r="A196" i="22"/>
  <c r="G195" i="22"/>
  <c r="A195" i="22"/>
  <c r="G194" i="22"/>
  <c r="A194" i="22"/>
  <c r="G193" i="22"/>
  <c r="A193" i="22"/>
  <c r="G192" i="22"/>
  <c r="A192" i="22"/>
  <c r="G191" i="22"/>
  <c r="A191" i="22"/>
  <c r="G190" i="22"/>
  <c r="A190" i="22"/>
  <c r="G189" i="22"/>
  <c r="A189" i="22"/>
  <c r="G188" i="22"/>
  <c r="A188" i="22"/>
  <c r="G187" i="22"/>
  <c r="A187" i="22"/>
  <c r="G186" i="22"/>
  <c r="A186" i="22"/>
  <c r="G185" i="22"/>
  <c r="A185" i="22"/>
  <c r="G184" i="22"/>
  <c r="A184" i="22"/>
  <c r="G183" i="22"/>
  <c r="A183" i="22"/>
  <c r="G182" i="22"/>
  <c r="A182" i="22"/>
  <c r="G181" i="22"/>
  <c r="A181" i="22"/>
  <c r="G180" i="22"/>
  <c r="A180" i="22"/>
  <c r="G179" i="22"/>
  <c r="A179" i="22"/>
  <c r="G178" i="22"/>
  <c r="A178" i="22"/>
  <c r="G177" i="22"/>
  <c r="A177" i="22"/>
  <c r="G176" i="22"/>
  <c r="A176" i="22"/>
  <c r="G175" i="22"/>
  <c r="A175" i="22"/>
  <c r="G174" i="22"/>
  <c r="A174" i="22"/>
  <c r="G173" i="22"/>
  <c r="A173" i="22"/>
  <c r="G172" i="22"/>
  <c r="A172" i="22"/>
  <c r="G171" i="22"/>
  <c r="A171" i="22"/>
  <c r="G170" i="22"/>
  <c r="A170" i="22"/>
  <c r="G169" i="22"/>
  <c r="A169" i="22"/>
  <c r="G168" i="22"/>
  <c r="A168" i="22"/>
  <c r="G167" i="22"/>
  <c r="A167" i="22"/>
  <c r="G166" i="22"/>
  <c r="A166" i="22"/>
  <c r="G165" i="22"/>
  <c r="A165" i="22"/>
  <c r="G164" i="22"/>
  <c r="A164" i="22"/>
  <c r="G163" i="22"/>
  <c r="A163" i="22"/>
  <c r="G162" i="22"/>
  <c r="A162" i="22"/>
  <c r="G161" i="22"/>
  <c r="A161" i="22"/>
  <c r="G160" i="22"/>
  <c r="A160" i="22"/>
  <c r="G159" i="22"/>
  <c r="A159" i="22"/>
  <c r="G158" i="22"/>
  <c r="A158" i="22"/>
  <c r="G157" i="22"/>
  <c r="A157" i="22"/>
  <c r="G156" i="22"/>
  <c r="A156" i="22"/>
  <c r="G155" i="22"/>
  <c r="A155" i="22"/>
  <c r="G154" i="22"/>
  <c r="A154" i="22"/>
  <c r="G153" i="22"/>
  <c r="A153" i="22"/>
  <c r="G152" i="22"/>
  <c r="A152" i="22"/>
  <c r="G151" i="22"/>
  <c r="A151" i="22"/>
  <c r="G150" i="22"/>
  <c r="A150" i="22"/>
  <c r="G149" i="22"/>
  <c r="A149" i="22"/>
  <c r="G148" i="22"/>
  <c r="A148" i="22"/>
  <c r="G147" i="22"/>
  <c r="A147" i="22"/>
  <c r="G146" i="22"/>
  <c r="A146" i="22"/>
  <c r="G145" i="22"/>
  <c r="A145" i="22"/>
  <c r="G144" i="22"/>
  <c r="A144" i="22"/>
  <c r="G143" i="22"/>
  <c r="A143" i="22"/>
  <c r="G142" i="22"/>
  <c r="A142" i="22"/>
  <c r="G141" i="22"/>
  <c r="A141" i="22"/>
  <c r="G140" i="22"/>
  <c r="A140" i="22"/>
  <c r="G139" i="22"/>
  <c r="A139" i="22"/>
  <c r="G138" i="22"/>
  <c r="A138" i="22"/>
  <c r="G137" i="22"/>
  <c r="A137" i="22"/>
  <c r="G136" i="22"/>
  <c r="A136" i="22"/>
  <c r="G135" i="22"/>
  <c r="A135" i="22"/>
  <c r="G134" i="22"/>
  <c r="A134" i="22"/>
  <c r="G133" i="22"/>
  <c r="A133" i="22"/>
  <c r="G132" i="22"/>
  <c r="A132" i="22"/>
  <c r="G131" i="22"/>
  <c r="A131" i="22"/>
  <c r="G130" i="22"/>
  <c r="A130" i="22"/>
  <c r="G129" i="22"/>
  <c r="A129" i="22"/>
  <c r="G128" i="22"/>
  <c r="A128" i="22"/>
  <c r="G127" i="22"/>
  <c r="A127" i="22"/>
  <c r="G126" i="22"/>
  <c r="A126" i="22"/>
  <c r="G125" i="22"/>
  <c r="A125" i="22"/>
  <c r="G124" i="22"/>
  <c r="A124" i="22"/>
  <c r="G123" i="22"/>
  <c r="A123" i="22"/>
  <c r="G122" i="22"/>
  <c r="A122" i="22"/>
  <c r="G121" i="22"/>
  <c r="A121" i="22"/>
  <c r="G120" i="22"/>
  <c r="A120" i="22"/>
  <c r="G118" i="22"/>
  <c r="A118" i="22"/>
  <c r="G116" i="22"/>
  <c r="A116" i="22"/>
  <c r="G115" i="22"/>
  <c r="A115" i="22"/>
  <c r="G114" i="22"/>
  <c r="A114" i="22"/>
  <c r="G113" i="22"/>
  <c r="A113" i="22"/>
  <c r="G112" i="22"/>
  <c r="A112" i="22"/>
  <c r="G111" i="22"/>
  <c r="A111" i="22"/>
  <c r="G110" i="22"/>
  <c r="A110" i="22"/>
  <c r="G109" i="22"/>
  <c r="A109" i="22"/>
  <c r="G108" i="22"/>
  <c r="A108" i="22"/>
  <c r="G107" i="22"/>
  <c r="A107" i="22"/>
  <c r="G106" i="22"/>
  <c r="A106" i="22"/>
  <c r="G105" i="22"/>
  <c r="A105" i="22"/>
  <c r="G104" i="22"/>
  <c r="A104" i="22"/>
  <c r="G103" i="22"/>
  <c r="A103" i="22"/>
  <c r="G102" i="22"/>
  <c r="A102" i="22"/>
  <c r="G101" i="22"/>
  <c r="A101" i="22"/>
  <c r="G100" i="22"/>
  <c r="A100" i="22"/>
  <c r="G99" i="22"/>
  <c r="A99" i="22"/>
  <c r="G98" i="22"/>
  <c r="A98" i="22"/>
  <c r="G97" i="22"/>
  <c r="A97" i="22"/>
  <c r="G96" i="22"/>
  <c r="A96" i="22"/>
  <c r="G95" i="22"/>
  <c r="A95" i="22"/>
  <c r="G94" i="22"/>
  <c r="A94" i="22"/>
  <c r="G93" i="22"/>
  <c r="A93" i="22"/>
  <c r="G92" i="22"/>
  <c r="A92" i="22"/>
  <c r="G91" i="22"/>
  <c r="A91" i="22"/>
  <c r="G90" i="22"/>
  <c r="A90" i="22"/>
  <c r="G89" i="22"/>
  <c r="A89" i="22"/>
  <c r="G88" i="22"/>
  <c r="A88" i="22"/>
  <c r="G87" i="22"/>
  <c r="A87" i="22"/>
  <c r="G86" i="22"/>
  <c r="A86" i="22"/>
  <c r="G85" i="22"/>
  <c r="A85" i="22"/>
  <c r="G84" i="22"/>
  <c r="A84" i="22"/>
  <c r="G83" i="22"/>
  <c r="A83" i="22"/>
  <c r="G82" i="22"/>
  <c r="A82" i="22"/>
  <c r="G81" i="22"/>
  <c r="A81" i="22"/>
  <c r="G80" i="22"/>
  <c r="A80" i="22"/>
  <c r="G79" i="22"/>
  <c r="A79" i="22"/>
  <c r="G77" i="22"/>
  <c r="A77" i="22"/>
  <c r="G76" i="22"/>
  <c r="A76" i="22"/>
  <c r="G75" i="22"/>
  <c r="A75" i="22"/>
  <c r="G74" i="22"/>
  <c r="A74" i="22"/>
  <c r="G73" i="22"/>
  <c r="A73" i="22"/>
  <c r="G72" i="22"/>
  <c r="A72" i="22"/>
  <c r="G71" i="22"/>
  <c r="A71" i="22"/>
  <c r="G70" i="22"/>
  <c r="A70" i="22"/>
  <c r="G69" i="22"/>
  <c r="A69" i="22"/>
  <c r="G68" i="22"/>
  <c r="A68" i="22"/>
  <c r="G67" i="22"/>
  <c r="A67" i="22"/>
  <c r="G66" i="22"/>
  <c r="A66" i="22"/>
  <c r="G65" i="22"/>
  <c r="A65" i="22"/>
  <c r="G64" i="22"/>
  <c r="A64" i="22"/>
  <c r="G63" i="22"/>
  <c r="A63" i="22"/>
  <c r="G62" i="22"/>
  <c r="A62" i="22"/>
  <c r="G61" i="22"/>
  <c r="A61" i="22"/>
  <c r="G60" i="22"/>
  <c r="A60" i="22"/>
  <c r="G58" i="22"/>
  <c r="A58" i="22"/>
  <c r="G57" i="22"/>
  <c r="A57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H25" i="22" s="1"/>
  <c r="J25" i="22" s="1"/>
  <c r="A25" i="22"/>
  <c r="G24" i="22"/>
  <c r="A24" i="22"/>
  <c r="G23" i="22"/>
  <c r="H23" i="22" s="1"/>
  <c r="J23" i="22" s="1"/>
  <c r="A23" i="22"/>
  <c r="G22" i="22"/>
  <c r="H22" i="22" s="1"/>
  <c r="J22" i="22" s="1"/>
  <c r="A22" i="22"/>
  <c r="G21" i="22"/>
  <c r="H21" i="22" s="1"/>
  <c r="J21" i="22" s="1"/>
  <c r="A21" i="22"/>
  <c r="G20" i="22"/>
  <c r="H20" i="22" s="1"/>
  <c r="J20" i="22" s="1"/>
  <c r="A20" i="22"/>
  <c r="G19" i="22"/>
  <c r="H19" i="22" s="1"/>
  <c r="J19" i="22" s="1"/>
  <c r="A19" i="22"/>
  <c r="G18" i="22"/>
  <c r="H18" i="22" s="1"/>
  <c r="J18" i="22" s="1"/>
  <c r="A18" i="22"/>
  <c r="G17" i="22"/>
  <c r="H17" i="22" s="1"/>
  <c r="J17" i="22" s="1"/>
  <c r="A17" i="22"/>
  <c r="G16" i="22"/>
  <c r="H16" i="22" s="1"/>
  <c r="J16" i="22" s="1"/>
  <c r="A16" i="22"/>
  <c r="G15" i="22"/>
  <c r="H15" i="22" s="1"/>
  <c r="J15" i="22" s="1"/>
  <c r="A15" i="22"/>
  <c r="G14" i="22"/>
  <c r="H14" i="22" s="1"/>
  <c r="J14" i="22" s="1"/>
  <c r="A14" i="22"/>
  <c r="G13" i="22"/>
  <c r="H13" i="22" s="1"/>
  <c r="J13" i="22" s="1"/>
  <c r="A13" i="22"/>
  <c r="G12" i="22"/>
  <c r="H12" i="22" s="1"/>
  <c r="J12" i="22" s="1"/>
  <c r="A12" i="22"/>
  <c r="G11" i="22"/>
  <c r="H11" i="22" s="1"/>
  <c r="J11" i="22" s="1"/>
  <c r="A11" i="22"/>
  <c r="G10" i="22"/>
  <c r="H10" i="22" s="1"/>
  <c r="J10" i="22" s="1"/>
  <c r="A10" i="22"/>
  <c r="G8" i="22"/>
  <c r="F8" i="22"/>
  <c r="F218" i="22" s="1"/>
  <c r="A8" i="22"/>
  <c r="G7" i="22"/>
  <c r="H7" i="22" s="1"/>
  <c r="J7" i="22" s="1"/>
  <c r="A7" i="22"/>
  <c r="G6" i="22"/>
  <c r="H6" i="22" s="1"/>
  <c r="J6" i="22" s="1"/>
  <c r="A6" i="22"/>
  <c r="G5" i="22"/>
  <c r="H5" i="22" s="1"/>
  <c r="J5" i="22" s="1"/>
  <c r="A5" i="22"/>
  <c r="G4" i="22"/>
  <c r="H4" i="22" s="1"/>
  <c r="J4" i="22" s="1"/>
  <c r="A4" i="22"/>
  <c r="G3" i="22"/>
  <c r="H3" i="22" s="1"/>
  <c r="J3" i="22" s="1"/>
  <c r="A3" i="22"/>
  <c r="G2" i="22"/>
  <c r="H2" i="22" s="1"/>
  <c r="A2" i="22"/>
  <c r="G215" i="21"/>
  <c r="A215" i="21"/>
  <c r="A214" i="21"/>
  <c r="A213" i="21"/>
  <c r="A212" i="21"/>
  <c r="A211" i="21"/>
  <c r="G210" i="21"/>
  <c r="A210" i="21"/>
  <c r="A209" i="21"/>
  <c r="A208" i="21"/>
  <c r="A207" i="21"/>
  <c r="G206" i="21"/>
  <c r="A206" i="21"/>
  <c r="G205" i="21"/>
  <c r="A205" i="21"/>
  <c r="G204" i="21"/>
  <c r="A204" i="21"/>
  <c r="A203" i="21"/>
  <c r="A202" i="21"/>
  <c r="G201" i="21"/>
  <c r="A201" i="21"/>
  <c r="G200" i="21"/>
  <c r="A200" i="21"/>
  <c r="G199" i="21"/>
  <c r="A199" i="21"/>
  <c r="G198" i="21"/>
  <c r="A198" i="21"/>
  <c r="A197" i="21"/>
  <c r="A196" i="21"/>
  <c r="A195" i="21"/>
  <c r="A194" i="21"/>
  <c r="A193" i="21"/>
  <c r="A192" i="21"/>
  <c r="G191" i="21"/>
  <c r="A191" i="21"/>
  <c r="A190" i="21"/>
  <c r="G189" i="21"/>
  <c r="A189" i="21"/>
  <c r="A188" i="21"/>
  <c r="A187" i="21"/>
  <c r="A186" i="21"/>
  <c r="A185" i="21"/>
  <c r="A184" i="21"/>
  <c r="A183" i="21"/>
  <c r="A182" i="21"/>
  <c r="A181" i="21"/>
  <c r="G180" i="21"/>
  <c r="A180" i="21"/>
  <c r="A179" i="21"/>
  <c r="G178" i="21"/>
  <c r="A178" i="21"/>
  <c r="G177" i="21"/>
  <c r="A177" i="21"/>
  <c r="A176" i="21"/>
  <c r="A175" i="21"/>
  <c r="A174" i="21"/>
  <c r="A173" i="21"/>
  <c r="G172" i="21"/>
  <c r="A172" i="21"/>
  <c r="A171" i="21"/>
  <c r="G170" i="21"/>
  <c r="A170" i="21"/>
  <c r="A169" i="21"/>
  <c r="G168" i="21"/>
  <c r="A168" i="21"/>
  <c r="G167" i="21"/>
  <c r="A167" i="21"/>
  <c r="A166" i="21"/>
  <c r="J165" i="21"/>
  <c r="A165" i="21"/>
  <c r="G164" i="21"/>
  <c r="A164" i="21"/>
  <c r="G163" i="21"/>
  <c r="A163" i="21"/>
  <c r="G162" i="21"/>
  <c r="A162" i="21"/>
  <c r="A161" i="21"/>
  <c r="G160" i="21"/>
  <c r="A160" i="21"/>
  <c r="A159" i="21"/>
  <c r="G158" i="21"/>
  <c r="A158" i="21"/>
  <c r="G157" i="21"/>
  <c r="A157" i="21"/>
  <c r="A156" i="21"/>
  <c r="G155" i="21"/>
  <c r="A155" i="21"/>
  <c r="G154" i="21"/>
  <c r="A154" i="21"/>
  <c r="G153" i="21"/>
  <c r="A153" i="21"/>
  <c r="A152" i="21"/>
  <c r="A151" i="21"/>
  <c r="A150" i="21"/>
  <c r="A149" i="21"/>
  <c r="A148" i="21"/>
  <c r="A147" i="21"/>
  <c r="A146" i="21"/>
  <c r="A145" i="21"/>
  <c r="A144" i="21"/>
  <c r="A143" i="21"/>
  <c r="G142" i="21"/>
  <c r="A142" i="21"/>
  <c r="A141" i="21"/>
  <c r="A140" i="21"/>
  <c r="A139" i="21"/>
  <c r="A138" i="21"/>
  <c r="G137" i="21"/>
  <c r="A137" i="21"/>
  <c r="A136" i="21"/>
  <c r="A135" i="21"/>
  <c r="A134" i="21"/>
  <c r="A133" i="21"/>
  <c r="A132" i="21"/>
  <c r="A131" i="21"/>
  <c r="G130" i="21"/>
  <c r="A130" i="21"/>
  <c r="A129" i="21"/>
  <c r="A128" i="21"/>
  <c r="A127" i="21"/>
  <c r="A126" i="21"/>
  <c r="A125" i="21"/>
  <c r="A124" i="21"/>
  <c r="A123" i="21"/>
  <c r="A122" i="21"/>
  <c r="A121" i="21"/>
  <c r="A120" i="21"/>
  <c r="G118" i="21"/>
  <c r="A118" i="21"/>
  <c r="G116" i="21"/>
  <c r="A116" i="21"/>
  <c r="G115" i="21"/>
  <c r="A115" i="21"/>
  <c r="G114" i="21"/>
  <c r="A114" i="21"/>
  <c r="G113" i="21"/>
  <c r="A113" i="21"/>
  <c r="A112" i="21"/>
  <c r="G111" i="21"/>
  <c r="A111" i="21"/>
  <c r="A110" i="21"/>
  <c r="A109" i="21"/>
  <c r="G108" i="21"/>
  <c r="A108" i="21"/>
  <c r="A107" i="21"/>
  <c r="G106" i="21"/>
  <c r="A106" i="21"/>
  <c r="G105" i="21"/>
  <c r="A105" i="21"/>
  <c r="G104" i="21"/>
  <c r="A104" i="21"/>
  <c r="G103" i="21"/>
  <c r="A103" i="21"/>
  <c r="G102" i="21"/>
  <c r="A102" i="21"/>
  <c r="G101" i="21"/>
  <c r="A101" i="21"/>
  <c r="G100" i="21"/>
  <c r="A100" i="21"/>
  <c r="G99" i="21"/>
  <c r="A99" i="21"/>
  <c r="G98" i="21"/>
  <c r="A98" i="21"/>
  <c r="A97" i="21"/>
  <c r="G96" i="21"/>
  <c r="A96" i="21"/>
  <c r="G95" i="21"/>
  <c r="A95" i="21"/>
  <c r="G94" i="21"/>
  <c r="A94" i="21"/>
  <c r="A93" i="21"/>
  <c r="G92" i="21"/>
  <c r="A92" i="21"/>
  <c r="G91" i="21"/>
  <c r="A91" i="21"/>
  <c r="G90" i="21"/>
  <c r="A90" i="21"/>
  <c r="G89" i="21"/>
  <c r="A89" i="21"/>
  <c r="G88" i="21"/>
  <c r="A88" i="21"/>
  <c r="G87" i="21"/>
  <c r="A87" i="21"/>
  <c r="G86" i="21"/>
  <c r="A86" i="21"/>
  <c r="G85" i="21"/>
  <c r="A85" i="21"/>
  <c r="G84" i="21"/>
  <c r="A84" i="21"/>
  <c r="G83" i="21"/>
  <c r="A83" i="21"/>
  <c r="G82" i="21"/>
  <c r="A82" i="21"/>
  <c r="G81" i="21"/>
  <c r="A81" i="21"/>
  <c r="G80" i="21"/>
  <c r="A80" i="21"/>
  <c r="G79" i="21"/>
  <c r="A79" i="21"/>
  <c r="G77" i="21"/>
  <c r="A77" i="21"/>
  <c r="G76" i="21"/>
  <c r="A76" i="21"/>
  <c r="G75" i="21"/>
  <c r="A75" i="21"/>
  <c r="A74" i="21"/>
  <c r="G73" i="21"/>
  <c r="A73" i="21"/>
  <c r="A72" i="21"/>
  <c r="A71" i="21"/>
  <c r="A70" i="21"/>
  <c r="G69" i="21"/>
  <c r="A69" i="21"/>
  <c r="G68" i="21"/>
  <c r="A68" i="21"/>
  <c r="A67" i="21"/>
  <c r="G66" i="21"/>
  <c r="A66" i="21"/>
  <c r="A65" i="21"/>
  <c r="A64" i="21"/>
  <c r="A63" i="21"/>
  <c r="A62" i="21"/>
  <c r="G61" i="21"/>
  <c r="A61" i="21"/>
  <c r="G60" i="21"/>
  <c r="A60" i="21"/>
  <c r="A58" i="21"/>
  <c r="G57" i="21"/>
  <c r="A57" i="21"/>
  <c r="A56" i="21"/>
  <c r="G55" i="21"/>
  <c r="A55" i="21"/>
  <c r="A54" i="21"/>
  <c r="G53" i="21"/>
  <c r="A53" i="21"/>
  <c r="A52" i="21"/>
  <c r="G51" i="21"/>
  <c r="A51" i="21"/>
  <c r="A50" i="21"/>
  <c r="A49" i="21"/>
  <c r="A48" i="21"/>
  <c r="G47" i="21"/>
  <c r="A47" i="21"/>
  <c r="A46" i="21"/>
  <c r="G45" i="21"/>
  <c r="A45" i="21"/>
  <c r="A44" i="21"/>
  <c r="A43" i="21"/>
  <c r="G42" i="21"/>
  <c r="A42" i="21"/>
  <c r="G41" i="21"/>
  <c r="A41" i="21"/>
  <c r="G40" i="21"/>
  <c r="A40" i="21"/>
  <c r="G39" i="21"/>
  <c r="A39" i="21"/>
  <c r="G38" i="21"/>
  <c r="A38" i="21"/>
  <c r="A37" i="21"/>
  <c r="G36" i="21"/>
  <c r="A36" i="21"/>
  <c r="G35" i="21"/>
  <c r="A35" i="21"/>
  <c r="A34" i="21"/>
  <c r="G33" i="21"/>
  <c r="A33" i="21"/>
  <c r="G32" i="21"/>
  <c r="A32" i="21"/>
  <c r="A31" i="21"/>
  <c r="A30" i="21"/>
  <c r="A29" i="21"/>
  <c r="A28" i="21"/>
  <c r="A27" i="21"/>
  <c r="A26" i="21"/>
  <c r="J25" i="21"/>
  <c r="A25" i="21"/>
  <c r="A24" i="21"/>
  <c r="G23" i="21"/>
  <c r="J23" i="21" s="1"/>
  <c r="A23" i="21"/>
  <c r="J22" i="21"/>
  <c r="A22" i="21"/>
  <c r="J21" i="21"/>
  <c r="A21" i="21"/>
  <c r="J20" i="21"/>
  <c r="A20" i="21"/>
  <c r="G19" i="21"/>
  <c r="J19" i="21" s="1"/>
  <c r="A19" i="21"/>
  <c r="J18" i="21"/>
  <c r="A18" i="21"/>
  <c r="J17" i="21"/>
  <c r="A17" i="21"/>
  <c r="J16" i="21"/>
  <c r="A16" i="21"/>
  <c r="G15" i="21"/>
  <c r="J15" i="21" s="1"/>
  <c r="A15" i="21"/>
  <c r="J14" i="21"/>
  <c r="A14" i="21"/>
  <c r="J13" i="21"/>
  <c r="A13" i="21"/>
  <c r="G12" i="21"/>
  <c r="J12" i="21" s="1"/>
  <c r="A12" i="21"/>
  <c r="J11" i="21"/>
  <c r="A11" i="21"/>
  <c r="J10" i="21"/>
  <c r="A10" i="21"/>
  <c r="G8" i="21"/>
  <c r="F218" i="21"/>
  <c r="A8" i="21"/>
  <c r="J7" i="21"/>
  <c r="A7" i="21"/>
  <c r="J6" i="21"/>
  <c r="A6" i="21"/>
  <c r="J5" i="21"/>
  <c r="A5" i="21"/>
  <c r="G4" i="21"/>
  <c r="J4" i="21" s="1"/>
  <c r="A4" i="21"/>
  <c r="J3" i="21"/>
  <c r="A3" i="21"/>
  <c r="A2" i="21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8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J25" i="20"/>
  <c r="A25" i="20"/>
  <c r="A24" i="20"/>
  <c r="J23" i="20"/>
  <c r="A23" i="20"/>
  <c r="J22" i="20"/>
  <c r="A22" i="20"/>
  <c r="J21" i="20"/>
  <c r="A21" i="20"/>
  <c r="J20" i="20"/>
  <c r="A20" i="20"/>
  <c r="J19" i="20"/>
  <c r="A19" i="20"/>
  <c r="J18" i="20"/>
  <c r="A18" i="20"/>
  <c r="J17" i="20"/>
  <c r="A17" i="20"/>
  <c r="J16" i="20"/>
  <c r="A16" i="20"/>
  <c r="J15" i="20"/>
  <c r="A15" i="20"/>
  <c r="J14" i="20"/>
  <c r="A14" i="20"/>
  <c r="J13" i="20"/>
  <c r="A13" i="20"/>
  <c r="J12" i="20"/>
  <c r="A12" i="20"/>
  <c r="J11" i="20"/>
  <c r="A11" i="20"/>
  <c r="J10" i="20"/>
  <c r="A10" i="20"/>
  <c r="F218" i="20"/>
  <c r="A8" i="20"/>
  <c r="J7" i="20"/>
  <c r="A7" i="20"/>
  <c r="J6" i="20"/>
  <c r="A6" i="20"/>
  <c r="J5" i="20"/>
  <c r="A5" i="20"/>
  <c r="J4" i="20"/>
  <c r="A4" i="20"/>
  <c r="J3" i="20"/>
  <c r="A3" i="20"/>
  <c r="A2" i="20"/>
  <c r="A215" i="19"/>
  <c r="A214" i="19"/>
  <c r="A213" i="19"/>
  <c r="A212" i="19"/>
  <c r="A211" i="19"/>
  <c r="A210" i="19"/>
  <c r="A209" i="19"/>
  <c r="A208" i="19"/>
  <c r="A207" i="19"/>
  <c r="A206" i="19"/>
  <c r="A205" i="19"/>
  <c r="A204" i="19"/>
  <c r="A203" i="19"/>
  <c r="A202" i="19"/>
  <c r="A201" i="19"/>
  <c r="A200" i="19"/>
  <c r="A199" i="19"/>
  <c r="A198" i="19"/>
  <c r="A197" i="19"/>
  <c r="A196" i="19"/>
  <c r="A195" i="19"/>
  <c r="A194" i="19"/>
  <c r="A193" i="19"/>
  <c r="A192" i="19"/>
  <c r="A191" i="19"/>
  <c r="A190" i="19"/>
  <c r="A189" i="19"/>
  <c r="A188" i="19"/>
  <c r="A187" i="19"/>
  <c r="A186" i="19"/>
  <c r="A185" i="19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8" i="19"/>
  <c r="A157" i="19"/>
  <c r="A156" i="19"/>
  <c r="A155" i="19"/>
  <c r="A154" i="19"/>
  <c r="A153" i="19"/>
  <c r="A152" i="19"/>
  <c r="A151" i="19"/>
  <c r="A150" i="19"/>
  <c r="A149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5" i="19"/>
  <c r="A134" i="19"/>
  <c r="A133" i="19"/>
  <c r="A132" i="19"/>
  <c r="A131" i="19"/>
  <c r="A130" i="19"/>
  <c r="A129" i="19"/>
  <c r="A128" i="19"/>
  <c r="A127" i="19"/>
  <c r="A126" i="19"/>
  <c r="A125" i="19"/>
  <c r="A124" i="19"/>
  <c r="A123" i="19"/>
  <c r="A122" i="19"/>
  <c r="A121" i="19"/>
  <c r="A120" i="19"/>
  <c r="A118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J25" i="19"/>
  <c r="A25" i="19"/>
  <c r="A24" i="19"/>
  <c r="J23" i="19"/>
  <c r="A23" i="19"/>
  <c r="J22" i="19"/>
  <c r="A22" i="19"/>
  <c r="J21" i="19"/>
  <c r="A21" i="19"/>
  <c r="J20" i="19"/>
  <c r="A20" i="19"/>
  <c r="J19" i="19"/>
  <c r="A19" i="19"/>
  <c r="J18" i="19"/>
  <c r="A18" i="19"/>
  <c r="J17" i="19"/>
  <c r="A17" i="19"/>
  <c r="J16" i="19"/>
  <c r="A16" i="19"/>
  <c r="J15" i="19"/>
  <c r="A15" i="19"/>
  <c r="J14" i="19"/>
  <c r="A14" i="19"/>
  <c r="J13" i="19"/>
  <c r="A13" i="19"/>
  <c r="J12" i="19"/>
  <c r="A12" i="19"/>
  <c r="J11" i="19"/>
  <c r="A11" i="19"/>
  <c r="J10" i="19"/>
  <c r="A10" i="19"/>
  <c r="F8" i="19"/>
  <c r="A8" i="19"/>
  <c r="J7" i="19"/>
  <c r="A7" i="19"/>
  <c r="J6" i="19"/>
  <c r="A6" i="19"/>
  <c r="J5" i="19"/>
  <c r="A5" i="19"/>
  <c r="J4" i="19"/>
  <c r="A4" i="19"/>
  <c r="J3" i="19"/>
  <c r="A3" i="19"/>
  <c r="A2" i="19"/>
  <c r="J215" i="18"/>
  <c r="A215" i="18"/>
  <c r="J214" i="18"/>
  <c r="A214" i="18"/>
  <c r="J213" i="18"/>
  <c r="A213" i="18"/>
  <c r="J212" i="18"/>
  <c r="A212" i="18"/>
  <c r="J211" i="18"/>
  <c r="A211" i="18"/>
  <c r="J210" i="18"/>
  <c r="A210" i="18"/>
  <c r="J209" i="18"/>
  <c r="A209" i="18"/>
  <c r="J208" i="18"/>
  <c r="A208" i="18"/>
  <c r="J207" i="18"/>
  <c r="A207" i="18"/>
  <c r="J206" i="18"/>
  <c r="A206" i="18"/>
  <c r="J205" i="18"/>
  <c r="A205" i="18"/>
  <c r="J204" i="18"/>
  <c r="A204" i="18"/>
  <c r="J203" i="18"/>
  <c r="A203" i="18"/>
  <c r="J202" i="18"/>
  <c r="A202" i="18"/>
  <c r="J201" i="18"/>
  <c r="A201" i="18"/>
  <c r="J200" i="18"/>
  <c r="A200" i="18"/>
  <c r="J199" i="18"/>
  <c r="A199" i="18"/>
  <c r="J198" i="18"/>
  <c r="A198" i="18"/>
  <c r="J197" i="18"/>
  <c r="A197" i="18"/>
  <c r="J196" i="18"/>
  <c r="A196" i="18"/>
  <c r="J195" i="18"/>
  <c r="A195" i="18"/>
  <c r="J194" i="18"/>
  <c r="A194" i="18"/>
  <c r="J193" i="18"/>
  <c r="A193" i="18"/>
  <c r="J192" i="18"/>
  <c r="A192" i="18"/>
  <c r="J191" i="18"/>
  <c r="A191" i="18"/>
  <c r="J190" i="18"/>
  <c r="A190" i="18"/>
  <c r="J189" i="18"/>
  <c r="A189" i="18"/>
  <c r="J188" i="18"/>
  <c r="A188" i="18"/>
  <c r="J187" i="18"/>
  <c r="A187" i="18"/>
  <c r="J186" i="18"/>
  <c r="A186" i="18"/>
  <c r="J185" i="18"/>
  <c r="A185" i="18"/>
  <c r="J184" i="18"/>
  <c r="A184" i="18"/>
  <c r="J183" i="18"/>
  <c r="A183" i="18"/>
  <c r="J182" i="18"/>
  <c r="A182" i="18"/>
  <c r="J181" i="18"/>
  <c r="A181" i="18"/>
  <c r="J180" i="18"/>
  <c r="A180" i="18"/>
  <c r="J179" i="18"/>
  <c r="A179" i="18"/>
  <c r="J178" i="18"/>
  <c r="A178" i="18"/>
  <c r="J177" i="18"/>
  <c r="A177" i="18"/>
  <c r="J176" i="18"/>
  <c r="A176" i="18"/>
  <c r="J175" i="18"/>
  <c r="A175" i="18"/>
  <c r="J174" i="18"/>
  <c r="A174" i="18"/>
  <c r="J173" i="18"/>
  <c r="A173" i="18"/>
  <c r="J172" i="18"/>
  <c r="A172" i="18"/>
  <c r="J171" i="18"/>
  <c r="A171" i="18"/>
  <c r="J170" i="18"/>
  <c r="A170" i="18"/>
  <c r="J169" i="18"/>
  <c r="A169" i="18"/>
  <c r="J168" i="18"/>
  <c r="A168" i="18"/>
  <c r="J167" i="18"/>
  <c r="A167" i="18"/>
  <c r="J166" i="18"/>
  <c r="A166" i="18"/>
  <c r="J165" i="18"/>
  <c r="A165" i="18"/>
  <c r="J164" i="18"/>
  <c r="A164" i="18"/>
  <c r="J163" i="18"/>
  <c r="A163" i="18"/>
  <c r="J162" i="18"/>
  <c r="A162" i="18"/>
  <c r="J161" i="18"/>
  <c r="A161" i="18"/>
  <c r="J160" i="18"/>
  <c r="A160" i="18"/>
  <c r="J159" i="18"/>
  <c r="A159" i="18"/>
  <c r="J158" i="18"/>
  <c r="A158" i="18"/>
  <c r="J157" i="18"/>
  <c r="A157" i="18"/>
  <c r="J156" i="18"/>
  <c r="A156" i="18"/>
  <c r="J155" i="18"/>
  <c r="A155" i="18"/>
  <c r="J154" i="18"/>
  <c r="A154" i="18"/>
  <c r="J153" i="18"/>
  <c r="A153" i="18"/>
  <c r="J152" i="18"/>
  <c r="A152" i="18"/>
  <c r="J151" i="18"/>
  <c r="A151" i="18"/>
  <c r="J150" i="18"/>
  <c r="A150" i="18"/>
  <c r="J149" i="18"/>
  <c r="A149" i="18"/>
  <c r="J148" i="18"/>
  <c r="A148" i="18"/>
  <c r="J147" i="18"/>
  <c r="A147" i="18"/>
  <c r="J146" i="18"/>
  <c r="A146" i="18"/>
  <c r="J145" i="18"/>
  <c r="A145" i="18"/>
  <c r="J144" i="18"/>
  <c r="A144" i="18"/>
  <c r="J143" i="18"/>
  <c r="A143" i="18"/>
  <c r="J142" i="18"/>
  <c r="A142" i="18"/>
  <c r="J141" i="18"/>
  <c r="A141" i="18"/>
  <c r="J140" i="18"/>
  <c r="A140" i="18"/>
  <c r="J139" i="18"/>
  <c r="A139" i="18"/>
  <c r="J138" i="18"/>
  <c r="A138" i="18"/>
  <c r="J137" i="18"/>
  <c r="A137" i="18"/>
  <c r="J136" i="18"/>
  <c r="A136" i="18"/>
  <c r="J135" i="18"/>
  <c r="A135" i="18"/>
  <c r="J134" i="18"/>
  <c r="A134" i="18"/>
  <c r="J133" i="18"/>
  <c r="A133" i="18"/>
  <c r="J132" i="18"/>
  <c r="A132" i="18"/>
  <c r="J131" i="18"/>
  <c r="A131" i="18"/>
  <c r="J130" i="18"/>
  <c r="A130" i="18"/>
  <c r="J129" i="18"/>
  <c r="A129" i="18"/>
  <c r="J128" i="18"/>
  <c r="A128" i="18"/>
  <c r="J127" i="18"/>
  <c r="A127" i="18"/>
  <c r="J126" i="18"/>
  <c r="A126" i="18"/>
  <c r="J125" i="18"/>
  <c r="A125" i="18"/>
  <c r="J124" i="18"/>
  <c r="A124" i="18"/>
  <c r="J123" i="18"/>
  <c r="A123" i="18"/>
  <c r="J122" i="18"/>
  <c r="A122" i="18"/>
  <c r="J121" i="18"/>
  <c r="A121" i="18"/>
  <c r="J120" i="18"/>
  <c r="A120" i="18"/>
  <c r="J118" i="18"/>
  <c r="A118" i="18"/>
  <c r="J116" i="18"/>
  <c r="A116" i="18"/>
  <c r="J115" i="18"/>
  <c r="A115" i="18"/>
  <c r="J114" i="18"/>
  <c r="A114" i="18"/>
  <c r="J113" i="18"/>
  <c r="A113" i="18"/>
  <c r="J112" i="18"/>
  <c r="A112" i="18"/>
  <c r="J111" i="18"/>
  <c r="A111" i="18"/>
  <c r="J110" i="18"/>
  <c r="A110" i="18"/>
  <c r="J109" i="18"/>
  <c r="A109" i="18"/>
  <c r="J108" i="18"/>
  <c r="A108" i="18"/>
  <c r="J107" i="18"/>
  <c r="A107" i="18"/>
  <c r="J106" i="18"/>
  <c r="A106" i="18"/>
  <c r="J105" i="18"/>
  <c r="A105" i="18"/>
  <c r="J104" i="18"/>
  <c r="A104" i="18"/>
  <c r="J103" i="18"/>
  <c r="A103" i="18"/>
  <c r="J102" i="18"/>
  <c r="A102" i="18"/>
  <c r="J101" i="18"/>
  <c r="A101" i="18"/>
  <c r="J100" i="18"/>
  <c r="A100" i="18"/>
  <c r="J99" i="18"/>
  <c r="A99" i="18"/>
  <c r="J98" i="18"/>
  <c r="A98" i="18"/>
  <c r="J97" i="18"/>
  <c r="A97" i="18"/>
  <c r="J96" i="18"/>
  <c r="A96" i="18"/>
  <c r="J95" i="18"/>
  <c r="A95" i="18"/>
  <c r="J94" i="18"/>
  <c r="A94" i="18"/>
  <c r="J93" i="18"/>
  <c r="A93" i="18"/>
  <c r="J92" i="18"/>
  <c r="A92" i="18"/>
  <c r="J91" i="18"/>
  <c r="A91" i="18"/>
  <c r="J90" i="18"/>
  <c r="A90" i="18"/>
  <c r="J89" i="18"/>
  <c r="A89" i="18"/>
  <c r="J88" i="18"/>
  <c r="A88" i="18"/>
  <c r="J87" i="18"/>
  <c r="A87" i="18"/>
  <c r="J86" i="18"/>
  <c r="A86" i="18"/>
  <c r="J85" i="18"/>
  <c r="A85" i="18"/>
  <c r="J84" i="18"/>
  <c r="A84" i="18"/>
  <c r="J83" i="18"/>
  <c r="A83" i="18"/>
  <c r="J82" i="18"/>
  <c r="A82" i="18"/>
  <c r="J81" i="18"/>
  <c r="A81" i="18"/>
  <c r="J80" i="18"/>
  <c r="A80" i="18"/>
  <c r="J79" i="18"/>
  <c r="A79" i="18"/>
  <c r="J77" i="18"/>
  <c r="A77" i="18"/>
  <c r="J76" i="18"/>
  <c r="A76" i="18"/>
  <c r="J75" i="18"/>
  <c r="A75" i="18"/>
  <c r="J74" i="18"/>
  <c r="A74" i="18"/>
  <c r="J73" i="18"/>
  <c r="A73" i="18"/>
  <c r="J72" i="18"/>
  <c r="A72" i="18"/>
  <c r="J71" i="18"/>
  <c r="A71" i="18"/>
  <c r="J70" i="18"/>
  <c r="A70" i="18"/>
  <c r="J69" i="18"/>
  <c r="A69" i="18"/>
  <c r="J68" i="18"/>
  <c r="A68" i="18"/>
  <c r="J67" i="18"/>
  <c r="A67" i="18"/>
  <c r="J66" i="18"/>
  <c r="A66" i="18"/>
  <c r="J65" i="18"/>
  <c r="A65" i="18"/>
  <c r="J64" i="18"/>
  <c r="A64" i="18"/>
  <c r="J63" i="18"/>
  <c r="A63" i="18"/>
  <c r="J62" i="18"/>
  <c r="A62" i="18"/>
  <c r="J61" i="18"/>
  <c r="A61" i="18"/>
  <c r="J60" i="18"/>
  <c r="A60" i="18"/>
  <c r="J58" i="18"/>
  <c r="A58" i="18"/>
  <c r="J57" i="18"/>
  <c r="A57" i="18"/>
  <c r="J56" i="18"/>
  <c r="A56" i="18"/>
  <c r="J55" i="18"/>
  <c r="A55" i="18"/>
  <c r="J54" i="18"/>
  <c r="A54" i="18"/>
  <c r="J53" i="18"/>
  <c r="A53" i="18"/>
  <c r="J52" i="18"/>
  <c r="A52" i="18"/>
  <c r="J51" i="18"/>
  <c r="A51" i="18"/>
  <c r="J50" i="18"/>
  <c r="A50" i="18"/>
  <c r="J49" i="18"/>
  <c r="A49" i="18"/>
  <c r="J48" i="18"/>
  <c r="A48" i="18"/>
  <c r="J47" i="18"/>
  <c r="A47" i="18"/>
  <c r="J46" i="18"/>
  <c r="A46" i="18"/>
  <c r="J45" i="18"/>
  <c r="A45" i="18"/>
  <c r="J44" i="18"/>
  <c r="A44" i="18"/>
  <c r="J43" i="18"/>
  <c r="A43" i="18"/>
  <c r="J42" i="18"/>
  <c r="A42" i="18"/>
  <c r="J41" i="18"/>
  <c r="A41" i="18"/>
  <c r="J40" i="18"/>
  <c r="A40" i="18"/>
  <c r="J39" i="18"/>
  <c r="A39" i="18"/>
  <c r="J38" i="18"/>
  <c r="A38" i="18"/>
  <c r="J37" i="18"/>
  <c r="A37" i="18"/>
  <c r="J36" i="18"/>
  <c r="A36" i="18"/>
  <c r="J35" i="18"/>
  <c r="A35" i="18"/>
  <c r="J34" i="18"/>
  <c r="A34" i="18"/>
  <c r="J33" i="18"/>
  <c r="A33" i="18"/>
  <c r="J32" i="18"/>
  <c r="A32" i="18"/>
  <c r="J31" i="18"/>
  <c r="A31" i="18"/>
  <c r="J30" i="18"/>
  <c r="A30" i="18"/>
  <c r="J29" i="18"/>
  <c r="A29" i="18"/>
  <c r="J28" i="18"/>
  <c r="A28" i="18"/>
  <c r="J27" i="18"/>
  <c r="A27" i="18"/>
  <c r="J26" i="18"/>
  <c r="A26" i="18"/>
  <c r="J25" i="18"/>
  <c r="A25" i="18"/>
  <c r="J24" i="18"/>
  <c r="A24" i="18"/>
  <c r="J23" i="18"/>
  <c r="A23" i="18"/>
  <c r="J22" i="18"/>
  <c r="A22" i="18"/>
  <c r="J21" i="18"/>
  <c r="A21" i="18"/>
  <c r="J20" i="18"/>
  <c r="A20" i="18"/>
  <c r="J19" i="18"/>
  <c r="A19" i="18"/>
  <c r="J18" i="18"/>
  <c r="A18" i="18"/>
  <c r="J17" i="18"/>
  <c r="A17" i="18"/>
  <c r="J16" i="18"/>
  <c r="A16" i="18"/>
  <c r="J15" i="18"/>
  <c r="A15" i="18"/>
  <c r="J14" i="18"/>
  <c r="A14" i="18"/>
  <c r="J13" i="18"/>
  <c r="A13" i="18"/>
  <c r="J12" i="18"/>
  <c r="A12" i="18"/>
  <c r="J11" i="18"/>
  <c r="A11" i="18"/>
  <c r="J10" i="18"/>
  <c r="A10" i="18"/>
  <c r="F218" i="18"/>
  <c r="A8" i="18"/>
  <c r="J7" i="18"/>
  <c r="A7" i="18"/>
  <c r="J6" i="18"/>
  <c r="A6" i="18"/>
  <c r="J5" i="18"/>
  <c r="A5" i="18"/>
  <c r="J4" i="18"/>
  <c r="A4" i="18"/>
  <c r="J3" i="18"/>
  <c r="A3" i="18"/>
  <c r="A2" i="18"/>
  <c r="J215" i="17"/>
  <c r="A215" i="17"/>
  <c r="J214" i="17"/>
  <c r="A214" i="17"/>
  <c r="J213" i="17"/>
  <c r="A213" i="17"/>
  <c r="J212" i="17"/>
  <c r="A212" i="17"/>
  <c r="J211" i="17"/>
  <c r="A211" i="17"/>
  <c r="J210" i="17"/>
  <c r="A210" i="17"/>
  <c r="J209" i="17"/>
  <c r="A209" i="17"/>
  <c r="J208" i="17"/>
  <c r="A208" i="17"/>
  <c r="J207" i="17"/>
  <c r="A207" i="17"/>
  <c r="J206" i="17"/>
  <c r="A206" i="17"/>
  <c r="J205" i="17"/>
  <c r="A205" i="17"/>
  <c r="J204" i="17"/>
  <c r="A204" i="17"/>
  <c r="J203" i="17"/>
  <c r="A203" i="17"/>
  <c r="J202" i="17"/>
  <c r="A202" i="17"/>
  <c r="J201" i="17"/>
  <c r="A201" i="17"/>
  <c r="J200" i="17"/>
  <c r="A200" i="17"/>
  <c r="J199" i="17"/>
  <c r="A199" i="17"/>
  <c r="J198" i="17"/>
  <c r="A198" i="17"/>
  <c r="J197" i="17"/>
  <c r="A197" i="17"/>
  <c r="J196" i="17"/>
  <c r="A196" i="17"/>
  <c r="J195" i="17"/>
  <c r="A195" i="17"/>
  <c r="J194" i="17"/>
  <c r="A194" i="17"/>
  <c r="J193" i="17"/>
  <c r="A193" i="17"/>
  <c r="J192" i="17"/>
  <c r="A192" i="17"/>
  <c r="J191" i="17"/>
  <c r="A191" i="17"/>
  <c r="J190" i="17"/>
  <c r="A190" i="17"/>
  <c r="J189" i="17"/>
  <c r="A189" i="17"/>
  <c r="J188" i="17"/>
  <c r="A188" i="17"/>
  <c r="J187" i="17"/>
  <c r="A187" i="17"/>
  <c r="J186" i="17"/>
  <c r="A186" i="17"/>
  <c r="J185" i="17"/>
  <c r="A185" i="17"/>
  <c r="J184" i="17"/>
  <c r="A184" i="17"/>
  <c r="J183" i="17"/>
  <c r="A183" i="17"/>
  <c r="J182" i="17"/>
  <c r="A182" i="17"/>
  <c r="J181" i="17"/>
  <c r="A181" i="17"/>
  <c r="J180" i="17"/>
  <c r="A180" i="17"/>
  <c r="J179" i="17"/>
  <c r="A179" i="17"/>
  <c r="J178" i="17"/>
  <c r="A178" i="17"/>
  <c r="J177" i="17"/>
  <c r="A177" i="17"/>
  <c r="J176" i="17"/>
  <c r="A176" i="17"/>
  <c r="J175" i="17"/>
  <c r="A175" i="17"/>
  <c r="J174" i="17"/>
  <c r="A174" i="17"/>
  <c r="J173" i="17"/>
  <c r="A173" i="17"/>
  <c r="J172" i="17"/>
  <c r="A172" i="17"/>
  <c r="J171" i="17"/>
  <c r="A171" i="17"/>
  <c r="J170" i="17"/>
  <c r="A170" i="17"/>
  <c r="J169" i="17"/>
  <c r="A169" i="17"/>
  <c r="J168" i="17"/>
  <c r="A168" i="17"/>
  <c r="J167" i="17"/>
  <c r="A167" i="17"/>
  <c r="J166" i="17"/>
  <c r="A166" i="17"/>
  <c r="J165" i="17"/>
  <c r="A165" i="17"/>
  <c r="J164" i="17"/>
  <c r="A164" i="17"/>
  <c r="J163" i="17"/>
  <c r="A163" i="17"/>
  <c r="J162" i="17"/>
  <c r="A162" i="17"/>
  <c r="J161" i="17"/>
  <c r="A161" i="17"/>
  <c r="J160" i="17"/>
  <c r="A160" i="17"/>
  <c r="J159" i="17"/>
  <c r="A159" i="17"/>
  <c r="J158" i="17"/>
  <c r="A158" i="17"/>
  <c r="J157" i="17"/>
  <c r="A157" i="17"/>
  <c r="J156" i="17"/>
  <c r="A156" i="17"/>
  <c r="J155" i="17"/>
  <c r="A155" i="17"/>
  <c r="J154" i="17"/>
  <c r="A154" i="17"/>
  <c r="J153" i="17"/>
  <c r="A153" i="17"/>
  <c r="J152" i="17"/>
  <c r="A152" i="17"/>
  <c r="J151" i="17"/>
  <c r="A151" i="17"/>
  <c r="J150" i="17"/>
  <c r="A150" i="17"/>
  <c r="J149" i="17"/>
  <c r="A149" i="17"/>
  <c r="J148" i="17"/>
  <c r="A148" i="17"/>
  <c r="J147" i="17"/>
  <c r="A147" i="17"/>
  <c r="J146" i="17"/>
  <c r="A146" i="17"/>
  <c r="J145" i="17"/>
  <c r="A145" i="17"/>
  <c r="J144" i="17"/>
  <c r="A144" i="17"/>
  <c r="J143" i="17"/>
  <c r="A143" i="17"/>
  <c r="J142" i="17"/>
  <c r="A142" i="17"/>
  <c r="J141" i="17"/>
  <c r="A141" i="17"/>
  <c r="J140" i="17"/>
  <c r="A140" i="17"/>
  <c r="J139" i="17"/>
  <c r="A139" i="17"/>
  <c r="J138" i="17"/>
  <c r="A138" i="17"/>
  <c r="J137" i="17"/>
  <c r="A137" i="17"/>
  <c r="J136" i="17"/>
  <c r="A136" i="17"/>
  <c r="J135" i="17"/>
  <c r="A135" i="17"/>
  <c r="J134" i="17"/>
  <c r="A134" i="17"/>
  <c r="J133" i="17"/>
  <c r="A133" i="17"/>
  <c r="J132" i="17"/>
  <c r="A132" i="17"/>
  <c r="J131" i="17"/>
  <c r="A131" i="17"/>
  <c r="J130" i="17"/>
  <c r="A130" i="17"/>
  <c r="J129" i="17"/>
  <c r="A129" i="17"/>
  <c r="J128" i="17"/>
  <c r="A128" i="17"/>
  <c r="J127" i="17"/>
  <c r="A127" i="17"/>
  <c r="J126" i="17"/>
  <c r="A126" i="17"/>
  <c r="J125" i="17"/>
  <c r="A125" i="17"/>
  <c r="J124" i="17"/>
  <c r="A124" i="17"/>
  <c r="J123" i="17"/>
  <c r="A123" i="17"/>
  <c r="J122" i="17"/>
  <c r="A122" i="17"/>
  <c r="J121" i="17"/>
  <c r="A121" i="17"/>
  <c r="J120" i="17"/>
  <c r="A120" i="17"/>
  <c r="J118" i="17"/>
  <c r="A118" i="17"/>
  <c r="J116" i="17"/>
  <c r="A116" i="17"/>
  <c r="J115" i="17"/>
  <c r="A115" i="17"/>
  <c r="J114" i="17"/>
  <c r="A114" i="17"/>
  <c r="J113" i="17"/>
  <c r="A113" i="17"/>
  <c r="J112" i="17"/>
  <c r="A112" i="17"/>
  <c r="J111" i="17"/>
  <c r="A111" i="17"/>
  <c r="J110" i="17"/>
  <c r="A110" i="17"/>
  <c r="J109" i="17"/>
  <c r="A109" i="17"/>
  <c r="J108" i="17"/>
  <c r="A108" i="17"/>
  <c r="J107" i="17"/>
  <c r="A107" i="17"/>
  <c r="J106" i="17"/>
  <c r="A106" i="17"/>
  <c r="J105" i="17"/>
  <c r="A105" i="17"/>
  <c r="J104" i="17"/>
  <c r="A104" i="17"/>
  <c r="J103" i="17"/>
  <c r="A103" i="17"/>
  <c r="J102" i="17"/>
  <c r="A102" i="17"/>
  <c r="J101" i="17"/>
  <c r="A101" i="17"/>
  <c r="J100" i="17"/>
  <c r="A100" i="17"/>
  <c r="J99" i="17"/>
  <c r="A99" i="17"/>
  <c r="J98" i="17"/>
  <c r="A98" i="17"/>
  <c r="J97" i="17"/>
  <c r="A97" i="17"/>
  <c r="J96" i="17"/>
  <c r="A96" i="17"/>
  <c r="J95" i="17"/>
  <c r="A95" i="17"/>
  <c r="J94" i="17"/>
  <c r="A94" i="17"/>
  <c r="J93" i="17"/>
  <c r="A93" i="17"/>
  <c r="J92" i="17"/>
  <c r="A92" i="17"/>
  <c r="J91" i="17"/>
  <c r="A91" i="17"/>
  <c r="J90" i="17"/>
  <c r="A90" i="17"/>
  <c r="J89" i="17"/>
  <c r="A89" i="17"/>
  <c r="J88" i="17"/>
  <c r="A88" i="17"/>
  <c r="J87" i="17"/>
  <c r="A87" i="17"/>
  <c r="J86" i="17"/>
  <c r="A86" i="17"/>
  <c r="J85" i="17"/>
  <c r="A85" i="17"/>
  <c r="J84" i="17"/>
  <c r="A84" i="17"/>
  <c r="J83" i="17"/>
  <c r="A83" i="17"/>
  <c r="J82" i="17"/>
  <c r="A82" i="17"/>
  <c r="J81" i="17"/>
  <c r="A81" i="17"/>
  <c r="J80" i="17"/>
  <c r="A80" i="17"/>
  <c r="J79" i="17"/>
  <c r="A79" i="17"/>
  <c r="J77" i="17"/>
  <c r="A77" i="17"/>
  <c r="J76" i="17"/>
  <c r="A76" i="17"/>
  <c r="J75" i="17"/>
  <c r="A75" i="17"/>
  <c r="J74" i="17"/>
  <c r="A74" i="17"/>
  <c r="J73" i="17"/>
  <c r="A73" i="17"/>
  <c r="J72" i="17"/>
  <c r="A72" i="17"/>
  <c r="J71" i="17"/>
  <c r="A71" i="17"/>
  <c r="J70" i="17"/>
  <c r="A70" i="17"/>
  <c r="J69" i="17"/>
  <c r="A69" i="17"/>
  <c r="J68" i="17"/>
  <c r="A68" i="17"/>
  <c r="J67" i="17"/>
  <c r="A67" i="17"/>
  <c r="J66" i="17"/>
  <c r="A66" i="17"/>
  <c r="J65" i="17"/>
  <c r="A65" i="17"/>
  <c r="J64" i="17"/>
  <c r="A64" i="17"/>
  <c r="J63" i="17"/>
  <c r="A63" i="17"/>
  <c r="J62" i="17"/>
  <c r="A62" i="17"/>
  <c r="J61" i="17"/>
  <c r="A61" i="17"/>
  <c r="J60" i="17"/>
  <c r="A60" i="17"/>
  <c r="J58" i="17"/>
  <c r="A58" i="17"/>
  <c r="J57" i="17"/>
  <c r="A57" i="17"/>
  <c r="J56" i="17"/>
  <c r="A56" i="17"/>
  <c r="J55" i="17"/>
  <c r="A55" i="17"/>
  <c r="J54" i="17"/>
  <c r="A54" i="17"/>
  <c r="J53" i="17"/>
  <c r="A53" i="17"/>
  <c r="J52" i="17"/>
  <c r="A52" i="17"/>
  <c r="J51" i="17"/>
  <c r="A51" i="17"/>
  <c r="J50" i="17"/>
  <c r="A50" i="17"/>
  <c r="J49" i="17"/>
  <c r="A49" i="17"/>
  <c r="J48" i="17"/>
  <c r="A48" i="17"/>
  <c r="J47" i="17"/>
  <c r="A47" i="17"/>
  <c r="J46" i="17"/>
  <c r="A46" i="17"/>
  <c r="J45" i="17"/>
  <c r="A45" i="17"/>
  <c r="J44" i="17"/>
  <c r="A44" i="17"/>
  <c r="J43" i="17"/>
  <c r="A43" i="17"/>
  <c r="J42" i="17"/>
  <c r="A42" i="17"/>
  <c r="J41" i="17"/>
  <c r="A41" i="17"/>
  <c r="J40" i="17"/>
  <c r="A40" i="17"/>
  <c r="J39" i="17"/>
  <c r="A39" i="17"/>
  <c r="J38" i="17"/>
  <c r="A38" i="17"/>
  <c r="J37" i="17"/>
  <c r="A37" i="17"/>
  <c r="J36" i="17"/>
  <c r="A36" i="17"/>
  <c r="J35" i="17"/>
  <c r="A35" i="17"/>
  <c r="J34" i="17"/>
  <c r="A34" i="17"/>
  <c r="J33" i="17"/>
  <c r="A33" i="17"/>
  <c r="J32" i="17"/>
  <c r="A32" i="17"/>
  <c r="J31" i="17"/>
  <c r="A31" i="17"/>
  <c r="J30" i="17"/>
  <c r="A30" i="17"/>
  <c r="J29" i="17"/>
  <c r="A29" i="17"/>
  <c r="J28" i="17"/>
  <c r="A28" i="17"/>
  <c r="J27" i="17"/>
  <c r="A27" i="17"/>
  <c r="J26" i="17"/>
  <c r="A26" i="17"/>
  <c r="J25" i="17"/>
  <c r="A25" i="17"/>
  <c r="J24" i="17"/>
  <c r="A24" i="17"/>
  <c r="J23" i="17"/>
  <c r="A23" i="17"/>
  <c r="J22" i="17"/>
  <c r="A22" i="17"/>
  <c r="J21" i="17"/>
  <c r="A21" i="17"/>
  <c r="J20" i="17"/>
  <c r="A20" i="17"/>
  <c r="J19" i="17"/>
  <c r="A19" i="17"/>
  <c r="J18" i="17"/>
  <c r="A18" i="17"/>
  <c r="J17" i="17"/>
  <c r="A17" i="17"/>
  <c r="J16" i="17"/>
  <c r="A16" i="17"/>
  <c r="J15" i="17"/>
  <c r="A15" i="17"/>
  <c r="J14" i="17"/>
  <c r="A14" i="17"/>
  <c r="J13" i="17"/>
  <c r="A13" i="17"/>
  <c r="J12" i="17"/>
  <c r="A12" i="17"/>
  <c r="J11" i="17"/>
  <c r="A11" i="17"/>
  <c r="J10" i="17"/>
  <c r="A10" i="17"/>
  <c r="F8" i="17"/>
  <c r="F218" i="17" s="1"/>
  <c r="A8" i="17"/>
  <c r="J7" i="17"/>
  <c r="A7" i="17"/>
  <c r="J6" i="17"/>
  <c r="A6" i="17"/>
  <c r="J5" i="17"/>
  <c r="A5" i="17"/>
  <c r="J4" i="17"/>
  <c r="A4" i="17"/>
  <c r="J3" i="17"/>
  <c r="A3" i="17"/>
  <c r="A2" i="17"/>
  <c r="J215" i="16"/>
  <c r="A215" i="16"/>
  <c r="J214" i="16"/>
  <c r="A214" i="16"/>
  <c r="J213" i="16"/>
  <c r="A213" i="16"/>
  <c r="J212" i="16"/>
  <c r="A212" i="16"/>
  <c r="J211" i="16"/>
  <c r="A211" i="16"/>
  <c r="J210" i="16"/>
  <c r="A210" i="16"/>
  <c r="J209" i="16"/>
  <c r="A209" i="16"/>
  <c r="J208" i="16"/>
  <c r="A208" i="16"/>
  <c r="J207" i="16"/>
  <c r="A207" i="16"/>
  <c r="J206" i="16"/>
  <c r="A206" i="16"/>
  <c r="J205" i="16"/>
  <c r="A205" i="16"/>
  <c r="J204" i="16"/>
  <c r="A204" i="16"/>
  <c r="J203" i="16"/>
  <c r="A203" i="16"/>
  <c r="J202" i="16"/>
  <c r="A202" i="16"/>
  <c r="J201" i="16"/>
  <c r="A201" i="16"/>
  <c r="J200" i="16"/>
  <c r="A200" i="16"/>
  <c r="J199" i="16"/>
  <c r="A199" i="16"/>
  <c r="J198" i="16"/>
  <c r="A198" i="16"/>
  <c r="J197" i="16"/>
  <c r="A197" i="16"/>
  <c r="J196" i="16"/>
  <c r="A196" i="16"/>
  <c r="J195" i="16"/>
  <c r="A195" i="16"/>
  <c r="J194" i="16"/>
  <c r="A194" i="16"/>
  <c r="J193" i="16"/>
  <c r="A193" i="16"/>
  <c r="J192" i="16"/>
  <c r="A192" i="16"/>
  <c r="J191" i="16"/>
  <c r="A191" i="16"/>
  <c r="J190" i="16"/>
  <c r="A190" i="16"/>
  <c r="J189" i="16"/>
  <c r="A189" i="16"/>
  <c r="J188" i="16"/>
  <c r="A188" i="16"/>
  <c r="J187" i="16"/>
  <c r="A187" i="16"/>
  <c r="J186" i="16"/>
  <c r="A186" i="16"/>
  <c r="J185" i="16"/>
  <c r="A185" i="16"/>
  <c r="J184" i="16"/>
  <c r="A184" i="16"/>
  <c r="J183" i="16"/>
  <c r="A183" i="16"/>
  <c r="J182" i="16"/>
  <c r="A182" i="16"/>
  <c r="J181" i="16"/>
  <c r="A181" i="16"/>
  <c r="J180" i="16"/>
  <c r="A180" i="16"/>
  <c r="J179" i="16"/>
  <c r="A179" i="16"/>
  <c r="J178" i="16"/>
  <c r="A178" i="16"/>
  <c r="J177" i="16"/>
  <c r="A177" i="16"/>
  <c r="J176" i="16"/>
  <c r="A176" i="16"/>
  <c r="J175" i="16"/>
  <c r="A175" i="16"/>
  <c r="J174" i="16"/>
  <c r="A174" i="16"/>
  <c r="J173" i="16"/>
  <c r="A173" i="16"/>
  <c r="J172" i="16"/>
  <c r="A172" i="16"/>
  <c r="J171" i="16"/>
  <c r="A171" i="16"/>
  <c r="J170" i="16"/>
  <c r="A170" i="16"/>
  <c r="J169" i="16"/>
  <c r="A169" i="16"/>
  <c r="J168" i="16"/>
  <c r="A168" i="16"/>
  <c r="J167" i="16"/>
  <c r="A167" i="16"/>
  <c r="J166" i="16"/>
  <c r="A166" i="16"/>
  <c r="J165" i="16"/>
  <c r="A165" i="16"/>
  <c r="J164" i="16"/>
  <c r="A164" i="16"/>
  <c r="J163" i="16"/>
  <c r="A163" i="16"/>
  <c r="J162" i="16"/>
  <c r="A162" i="16"/>
  <c r="J161" i="16"/>
  <c r="A161" i="16"/>
  <c r="J160" i="16"/>
  <c r="A160" i="16"/>
  <c r="J159" i="16"/>
  <c r="A159" i="16"/>
  <c r="J158" i="16"/>
  <c r="A158" i="16"/>
  <c r="J157" i="16"/>
  <c r="A157" i="16"/>
  <c r="J156" i="16"/>
  <c r="A156" i="16"/>
  <c r="J155" i="16"/>
  <c r="A155" i="16"/>
  <c r="J154" i="16"/>
  <c r="A154" i="16"/>
  <c r="J153" i="16"/>
  <c r="A153" i="16"/>
  <c r="J152" i="16"/>
  <c r="A152" i="16"/>
  <c r="J151" i="16"/>
  <c r="A151" i="16"/>
  <c r="J150" i="16"/>
  <c r="A150" i="16"/>
  <c r="J149" i="16"/>
  <c r="A149" i="16"/>
  <c r="J148" i="16"/>
  <c r="A148" i="16"/>
  <c r="J147" i="16"/>
  <c r="A147" i="16"/>
  <c r="J146" i="16"/>
  <c r="A146" i="16"/>
  <c r="J145" i="16"/>
  <c r="A145" i="16"/>
  <c r="J144" i="16"/>
  <c r="A144" i="16"/>
  <c r="J143" i="16"/>
  <c r="A143" i="16"/>
  <c r="J142" i="16"/>
  <c r="A142" i="16"/>
  <c r="J141" i="16"/>
  <c r="A141" i="16"/>
  <c r="J140" i="16"/>
  <c r="A140" i="16"/>
  <c r="J139" i="16"/>
  <c r="A139" i="16"/>
  <c r="J138" i="16"/>
  <c r="A138" i="16"/>
  <c r="J137" i="16"/>
  <c r="A137" i="16"/>
  <c r="J136" i="16"/>
  <c r="A136" i="16"/>
  <c r="J135" i="16"/>
  <c r="A135" i="16"/>
  <c r="J134" i="16"/>
  <c r="A134" i="16"/>
  <c r="J133" i="16"/>
  <c r="A133" i="16"/>
  <c r="J132" i="16"/>
  <c r="A132" i="16"/>
  <c r="J131" i="16"/>
  <c r="A131" i="16"/>
  <c r="J130" i="16"/>
  <c r="A130" i="16"/>
  <c r="J129" i="16"/>
  <c r="A129" i="16"/>
  <c r="J128" i="16"/>
  <c r="A128" i="16"/>
  <c r="J127" i="16"/>
  <c r="A127" i="16"/>
  <c r="J126" i="16"/>
  <c r="A126" i="16"/>
  <c r="J125" i="16"/>
  <c r="A125" i="16"/>
  <c r="J124" i="16"/>
  <c r="A124" i="16"/>
  <c r="J123" i="16"/>
  <c r="A123" i="16"/>
  <c r="J122" i="16"/>
  <c r="A122" i="16"/>
  <c r="J121" i="16"/>
  <c r="A121" i="16"/>
  <c r="J120" i="16"/>
  <c r="A120" i="16"/>
  <c r="J118" i="16"/>
  <c r="A118" i="16"/>
  <c r="J116" i="16"/>
  <c r="A116" i="16"/>
  <c r="J115" i="16"/>
  <c r="A115" i="16"/>
  <c r="J114" i="16"/>
  <c r="A114" i="16"/>
  <c r="J113" i="16"/>
  <c r="A113" i="16"/>
  <c r="J112" i="16"/>
  <c r="A112" i="16"/>
  <c r="J111" i="16"/>
  <c r="A111" i="16"/>
  <c r="J110" i="16"/>
  <c r="A110" i="16"/>
  <c r="J109" i="16"/>
  <c r="A109" i="16"/>
  <c r="J108" i="16"/>
  <c r="A108" i="16"/>
  <c r="J107" i="16"/>
  <c r="A107" i="16"/>
  <c r="J106" i="16"/>
  <c r="A106" i="16"/>
  <c r="J105" i="16"/>
  <c r="A105" i="16"/>
  <c r="J104" i="16"/>
  <c r="A104" i="16"/>
  <c r="J103" i="16"/>
  <c r="A103" i="16"/>
  <c r="J102" i="16"/>
  <c r="A102" i="16"/>
  <c r="J101" i="16"/>
  <c r="A101" i="16"/>
  <c r="J100" i="16"/>
  <c r="A100" i="16"/>
  <c r="J99" i="16"/>
  <c r="A99" i="16"/>
  <c r="J98" i="16"/>
  <c r="A98" i="16"/>
  <c r="J97" i="16"/>
  <c r="A97" i="16"/>
  <c r="J96" i="16"/>
  <c r="A96" i="16"/>
  <c r="J95" i="16"/>
  <c r="A95" i="16"/>
  <c r="J94" i="16"/>
  <c r="A94" i="16"/>
  <c r="J93" i="16"/>
  <c r="A93" i="16"/>
  <c r="J92" i="16"/>
  <c r="A92" i="16"/>
  <c r="J91" i="16"/>
  <c r="A91" i="16"/>
  <c r="J90" i="16"/>
  <c r="A90" i="16"/>
  <c r="J89" i="16"/>
  <c r="A89" i="16"/>
  <c r="J88" i="16"/>
  <c r="A88" i="16"/>
  <c r="J87" i="16"/>
  <c r="A87" i="16"/>
  <c r="J86" i="16"/>
  <c r="A86" i="16"/>
  <c r="J85" i="16"/>
  <c r="A85" i="16"/>
  <c r="J84" i="16"/>
  <c r="A84" i="16"/>
  <c r="J83" i="16"/>
  <c r="A83" i="16"/>
  <c r="J82" i="16"/>
  <c r="A82" i="16"/>
  <c r="J81" i="16"/>
  <c r="A81" i="16"/>
  <c r="J80" i="16"/>
  <c r="A80" i="16"/>
  <c r="J79" i="16"/>
  <c r="A79" i="16"/>
  <c r="J77" i="16"/>
  <c r="A77" i="16"/>
  <c r="J76" i="16"/>
  <c r="A76" i="16"/>
  <c r="J75" i="16"/>
  <c r="A75" i="16"/>
  <c r="J74" i="16"/>
  <c r="A74" i="16"/>
  <c r="J73" i="16"/>
  <c r="A73" i="16"/>
  <c r="J72" i="16"/>
  <c r="A72" i="16"/>
  <c r="J71" i="16"/>
  <c r="A71" i="16"/>
  <c r="J70" i="16"/>
  <c r="A70" i="16"/>
  <c r="J69" i="16"/>
  <c r="A69" i="16"/>
  <c r="J68" i="16"/>
  <c r="A68" i="16"/>
  <c r="J67" i="16"/>
  <c r="A67" i="16"/>
  <c r="J66" i="16"/>
  <c r="A66" i="16"/>
  <c r="J65" i="16"/>
  <c r="A65" i="16"/>
  <c r="J64" i="16"/>
  <c r="A64" i="16"/>
  <c r="J63" i="16"/>
  <c r="A63" i="16"/>
  <c r="J62" i="16"/>
  <c r="A62" i="16"/>
  <c r="J61" i="16"/>
  <c r="A61" i="16"/>
  <c r="J60" i="16"/>
  <c r="A60" i="16"/>
  <c r="J58" i="16"/>
  <c r="A58" i="16"/>
  <c r="J57" i="16"/>
  <c r="A57" i="16"/>
  <c r="J56" i="16"/>
  <c r="A56" i="16"/>
  <c r="J55" i="16"/>
  <c r="A55" i="16"/>
  <c r="J54" i="16"/>
  <c r="A54" i="16"/>
  <c r="J53" i="16"/>
  <c r="A53" i="16"/>
  <c r="J52" i="16"/>
  <c r="A52" i="16"/>
  <c r="J51" i="16"/>
  <c r="A51" i="16"/>
  <c r="J50" i="16"/>
  <c r="A50" i="16"/>
  <c r="J49" i="16"/>
  <c r="A49" i="16"/>
  <c r="J48" i="16"/>
  <c r="A48" i="16"/>
  <c r="J47" i="16"/>
  <c r="A47" i="16"/>
  <c r="J46" i="16"/>
  <c r="A46" i="16"/>
  <c r="J45" i="16"/>
  <c r="A45" i="16"/>
  <c r="J44" i="16"/>
  <c r="A44" i="16"/>
  <c r="J43" i="16"/>
  <c r="A43" i="16"/>
  <c r="J42" i="16"/>
  <c r="A42" i="16"/>
  <c r="J41" i="16"/>
  <c r="A41" i="16"/>
  <c r="J40" i="16"/>
  <c r="A40" i="16"/>
  <c r="J39" i="16"/>
  <c r="A39" i="16"/>
  <c r="J38" i="16"/>
  <c r="A38" i="16"/>
  <c r="J37" i="16"/>
  <c r="A37" i="16"/>
  <c r="J36" i="16"/>
  <c r="A36" i="16"/>
  <c r="J35" i="16"/>
  <c r="A35" i="16"/>
  <c r="J34" i="16"/>
  <c r="A34" i="16"/>
  <c r="J33" i="16"/>
  <c r="A33" i="16"/>
  <c r="J32" i="16"/>
  <c r="A32" i="16"/>
  <c r="J31" i="16"/>
  <c r="A31" i="16"/>
  <c r="J30" i="16"/>
  <c r="A30" i="16"/>
  <c r="J29" i="16"/>
  <c r="A29" i="16"/>
  <c r="J28" i="16"/>
  <c r="A28" i="16"/>
  <c r="J27" i="16"/>
  <c r="A27" i="16"/>
  <c r="J26" i="16"/>
  <c r="A26" i="16"/>
  <c r="J25" i="16"/>
  <c r="A25" i="16"/>
  <c r="J24" i="16"/>
  <c r="A24" i="16"/>
  <c r="J23" i="16"/>
  <c r="A23" i="16"/>
  <c r="J22" i="16"/>
  <c r="A22" i="16"/>
  <c r="J21" i="16"/>
  <c r="A21" i="16"/>
  <c r="J20" i="16"/>
  <c r="A20" i="16"/>
  <c r="J19" i="16"/>
  <c r="A19" i="16"/>
  <c r="J18" i="16"/>
  <c r="A18" i="16"/>
  <c r="J17" i="16"/>
  <c r="A17" i="16"/>
  <c r="J16" i="16"/>
  <c r="A16" i="16"/>
  <c r="J15" i="16"/>
  <c r="A15" i="16"/>
  <c r="J14" i="16"/>
  <c r="A14" i="16"/>
  <c r="J13" i="16"/>
  <c r="A13" i="16"/>
  <c r="J12" i="16"/>
  <c r="A12" i="16"/>
  <c r="J11" i="16"/>
  <c r="A11" i="16"/>
  <c r="J10" i="16"/>
  <c r="A10" i="16"/>
  <c r="F218" i="16"/>
  <c r="A8" i="16"/>
  <c r="J7" i="16"/>
  <c r="A7" i="16"/>
  <c r="J6" i="16"/>
  <c r="A6" i="16"/>
  <c r="J5" i="16"/>
  <c r="A5" i="16"/>
  <c r="J4" i="16"/>
  <c r="A4" i="16"/>
  <c r="J3" i="16"/>
  <c r="A3" i="16"/>
  <c r="A2" i="16"/>
  <c r="G215" i="15"/>
  <c r="H215" i="15" s="1"/>
  <c r="A215" i="15"/>
  <c r="G214" i="15"/>
  <c r="H214" i="15" s="1"/>
  <c r="A214" i="15"/>
  <c r="G213" i="15"/>
  <c r="H213" i="15" s="1"/>
  <c r="A213" i="15"/>
  <c r="G212" i="15"/>
  <c r="H212" i="15" s="1"/>
  <c r="A212" i="15"/>
  <c r="G211" i="15"/>
  <c r="H211" i="15" s="1"/>
  <c r="A211" i="15"/>
  <c r="G210" i="15"/>
  <c r="H210" i="15" s="1"/>
  <c r="A210" i="15"/>
  <c r="G209" i="15"/>
  <c r="H209" i="15" s="1"/>
  <c r="A209" i="15"/>
  <c r="G208" i="15"/>
  <c r="H208" i="15" s="1"/>
  <c r="A208" i="15"/>
  <c r="G207" i="15"/>
  <c r="H207" i="15" s="1"/>
  <c r="A207" i="15"/>
  <c r="G206" i="15"/>
  <c r="H206" i="15" s="1"/>
  <c r="A206" i="15"/>
  <c r="G205" i="15"/>
  <c r="H205" i="15" s="1"/>
  <c r="A205" i="15"/>
  <c r="G204" i="15"/>
  <c r="H204" i="15" s="1"/>
  <c r="A204" i="15"/>
  <c r="G203" i="15"/>
  <c r="H203" i="15" s="1"/>
  <c r="A203" i="15"/>
  <c r="G202" i="15"/>
  <c r="H202" i="15" s="1"/>
  <c r="A202" i="15"/>
  <c r="G201" i="15"/>
  <c r="H201" i="15" s="1"/>
  <c r="A201" i="15"/>
  <c r="G200" i="15"/>
  <c r="H200" i="15" s="1"/>
  <c r="A200" i="15"/>
  <c r="G199" i="15"/>
  <c r="H199" i="15" s="1"/>
  <c r="A199" i="15"/>
  <c r="G198" i="15"/>
  <c r="H198" i="15" s="1"/>
  <c r="A198" i="15"/>
  <c r="G197" i="15"/>
  <c r="H197" i="15" s="1"/>
  <c r="A197" i="15"/>
  <c r="G196" i="15"/>
  <c r="H196" i="15" s="1"/>
  <c r="A196" i="15"/>
  <c r="G195" i="15"/>
  <c r="H195" i="15" s="1"/>
  <c r="A195" i="15"/>
  <c r="G194" i="15"/>
  <c r="H194" i="15" s="1"/>
  <c r="A194" i="15"/>
  <c r="G193" i="15"/>
  <c r="H193" i="15" s="1"/>
  <c r="A193" i="15"/>
  <c r="G192" i="15"/>
  <c r="H192" i="15" s="1"/>
  <c r="A192" i="15"/>
  <c r="G191" i="15"/>
  <c r="H191" i="15" s="1"/>
  <c r="A191" i="15"/>
  <c r="G190" i="15"/>
  <c r="H190" i="15" s="1"/>
  <c r="A190" i="15"/>
  <c r="G189" i="15"/>
  <c r="H189" i="15" s="1"/>
  <c r="A189" i="15"/>
  <c r="G188" i="15"/>
  <c r="H188" i="15" s="1"/>
  <c r="A188" i="15"/>
  <c r="G187" i="15"/>
  <c r="H187" i="15" s="1"/>
  <c r="A187" i="15"/>
  <c r="G186" i="15"/>
  <c r="H186" i="15" s="1"/>
  <c r="A186" i="15"/>
  <c r="G185" i="15"/>
  <c r="H185" i="15" s="1"/>
  <c r="A185" i="15"/>
  <c r="G184" i="15"/>
  <c r="H184" i="15" s="1"/>
  <c r="A184" i="15"/>
  <c r="G183" i="15"/>
  <c r="H183" i="15" s="1"/>
  <c r="A183" i="15"/>
  <c r="G182" i="15"/>
  <c r="H182" i="15" s="1"/>
  <c r="A182" i="15"/>
  <c r="G181" i="15"/>
  <c r="H181" i="15" s="1"/>
  <c r="A181" i="15"/>
  <c r="G180" i="15"/>
  <c r="H180" i="15" s="1"/>
  <c r="A180" i="15"/>
  <c r="G179" i="15"/>
  <c r="H179" i="15" s="1"/>
  <c r="A179" i="15"/>
  <c r="G178" i="15"/>
  <c r="H178" i="15" s="1"/>
  <c r="A178" i="15"/>
  <c r="G177" i="15"/>
  <c r="H177" i="15" s="1"/>
  <c r="A177" i="15"/>
  <c r="G176" i="15"/>
  <c r="H176" i="15" s="1"/>
  <c r="A176" i="15"/>
  <c r="G175" i="15"/>
  <c r="H175" i="15" s="1"/>
  <c r="A175" i="15"/>
  <c r="G174" i="15"/>
  <c r="H174" i="15" s="1"/>
  <c r="A174" i="15"/>
  <c r="G173" i="15"/>
  <c r="H173" i="15" s="1"/>
  <c r="A173" i="15"/>
  <c r="G172" i="15"/>
  <c r="H172" i="15" s="1"/>
  <c r="A172" i="15"/>
  <c r="G171" i="15"/>
  <c r="H171" i="15" s="1"/>
  <c r="A171" i="15"/>
  <c r="G170" i="15"/>
  <c r="H170" i="15" s="1"/>
  <c r="A170" i="15"/>
  <c r="G169" i="15"/>
  <c r="H169" i="15" s="1"/>
  <c r="A169" i="15"/>
  <c r="G168" i="15"/>
  <c r="H168" i="15" s="1"/>
  <c r="A168" i="15"/>
  <c r="G167" i="15"/>
  <c r="H167" i="15" s="1"/>
  <c r="A167" i="15"/>
  <c r="G166" i="15"/>
  <c r="H166" i="15" s="1"/>
  <c r="A166" i="15"/>
  <c r="G165" i="15"/>
  <c r="H165" i="15" s="1"/>
  <c r="A165" i="15"/>
  <c r="G164" i="15"/>
  <c r="H164" i="15" s="1"/>
  <c r="A164" i="15"/>
  <c r="G163" i="15"/>
  <c r="H163" i="15" s="1"/>
  <c r="A163" i="15"/>
  <c r="G162" i="15"/>
  <c r="H162" i="15" s="1"/>
  <c r="A162" i="15"/>
  <c r="G161" i="15"/>
  <c r="H161" i="15" s="1"/>
  <c r="A161" i="15"/>
  <c r="G160" i="15"/>
  <c r="H160" i="15" s="1"/>
  <c r="A160" i="15"/>
  <c r="G159" i="15"/>
  <c r="H159" i="15" s="1"/>
  <c r="A159" i="15"/>
  <c r="G158" i="15"/>
  <c r="H158" i="15" s="1"/>
  <c r="A158" i="15"/>
  <c r="G157" i="15"/>
  <c r="H157" i="15" s="1"/>
  <c r="A157" i="15"/>
  <c r="G156" i="15"/>
  <c r="H156" i="15" s="1"/>
  <c r="A156" i="15"/>
  <c r="G155" i="15"/>
  <c r="H155" i="15" s="1"/>
  <c r="A155" i="15"/>
  <c r="G154" i="15"/>
  <c r="H154" i="15" s="1"/>
  <c r="A154" i="15"/>
  <c r="G153" i="15"/>
  <c r="H153" i="15" s="1"/>
  <c r="A153" i="15"/>
  <c r="G152" i="15"/>
  <c r="H152" i="15" s="1"/>
  <c r="A152" i="15"/>
  <c r="G151" i="15"/>
  <c r="H151" i="15" s="1"/>
  <c r="A151" i="15"/>
  <c r="G150" i="15"/>
  <c r="H150" i="15" s="1"/>
  <c r="A150" i="15"/>
  <c r="G149" i="15"/>
  <c r="H149" i="15" s="1"/>
  <c r="A149" i="15"/>
  <c r="G148" i="15"/>
  <c r="H148" i="15" s="1"/>
  <c r="A148" i="15"/>
  <c r="G147" i="15"/>
  <c r="H147" i="15" s="1"/>
  <c r="A147" i="15"/>
  <c r="G146" i="15"/>
  <c r="H146" i="15" s="1"/>
  <c r="A146" i="15"/>
  <c r="G145" i="15"/>
  <c r="H145" i="15" s="1"/>
  <c r="A145" i="15"/>
  <c r="G144" i="15"/>
  <c r="H144" i="15" s="1"/>
  <c r="A144" i="15"/>
  <c r="G143" i="15"/>
  <c r="H143" i="15" s="1"/>
  <c r="A143" i="15"/>
  <c r="G142" i="15"/>
  <c r="H142" i="15" s="1"/>
  <c r="A142" i="15"/>
  <c r="G141" i="15"/>
  <c r="H141" i="15" s="1"/>
  <c r="A141" i="15"/>
  <c r="G140" i="15"/>
  <c r="H140" i="15" s="1"/>
  <c r="A140" i="15"/>
  <c r="G139" i="15"/>
  <c r="H139" i="15" s="1"/>
  <c r="A139" i="15"/>
  <c r="G138" i="15"/>
  <c r="H138" i="15" s="1"/>
  <c r="A138" i="15"/>
  <c r="G137" i="15"/>
  <c r="H137" i="15" s="1"/>
  <c r="A137" i="15"/>
  <c r="G136" i="15"/>
  <c r="H136" i="15" s="1"/>
  <c r="A136" i="15"/>
  <c r="G135" i="15"/>
  <c r="H135" i="15" s="1"/>
  <c r="A135" i="15"/>
  <c r="G134" i="15"/>
  <c r="H134" i="15" s="1"/>
  <c r="A134" i="15"/>
  <c r="G133" i="15"/>
  <c r="H133" i="15" s="1"/>
  <c r="A133" i="15"/>
  <c r="G132" i="15"/>
  <c r="H132" i="15" s="1"/>
  <c r="A132" i="15"/>
  <c r="G131" i="15"/>
  <c r="H131" i="15" s="1"/>
  <c r="A131" i="15"/>
  <c r="G130" i="15"/>
  <c r="H130" i="15" s="1"/>
  <c r="A130" i="15"/>
  <c r="G129" i="15"/>
  <c r="H129" i="15" s="1"/>
  <c r="A129" i="15"/>
  <c r="G128" i="15"/>
  <c r="H128" i="15" s="1"/>
  <c r="A128" i="15"/>
  <c r="G127" i="15"/>
  <c r="H127" i="15" s="1"/>
  <c r="A127" i="15"/>
  <c r="G126" i="15"/>
  <c r="H126" i="15" s="1"/>
  <c r="A126" i="15"/>
  <c r="G125" i="15"/>
  <c r="H125" i="15" s="1"/>
  <c r="A125" i="15"/>
  <c r="G124" i="15"/>
  <c r="H124" i="15" s="1"/>
  <c r="A124" i="15"/>
  <c r="G123" i="15"/>
  <c r="H123" i="15" s="1"/>
  <c r="A123" i="15"/>
  <c r="G122" i="15"/>
  <c r="H122" i="15" s="1"/>
  <c r="A122" i="15"/>
  <c r="G121" i="15"/>
  <c r="H121" i="15" s="1"/>
  <c r="A121" i="15"/>
  <c r="G120" i="15"/>
  <c r="H120" i="15" s="1"/>
  <c r="A120" i="15"/>
  <c r="G118" i="15"/>
  <c r="H118" i="15" s="1"/>
  <c r="A118" i="15"/>
  <c r="G116" i="15"/>
  <c r="H116" i="15" s="1"/>
  <c r="A116" i="15"/>
  <c r="G115" i="15"/>
  <c r="H115" i="15" s="1"/>
  <c r="A115" i="15"/>
  <c r="G114" i="15"/>
  <c r="H114" i="15" s="1"/>
  <c r="A114" i="15"/>
  <c r="G113" i="15"/>
  <c r="H113" i="15" s="1"/>
  <c r="A113" i="15"/>
  <c r="G112" i="15"/>
  <c r="H112" i="15" s="1"/>
  <c r="A112" i="15"/>
  <c r="G111" i="15"/>
  <c r="H111" i="15" s="1"/>
  <c r="A111" i="15"/>
  <c r="G110" i="15"/>
  <c r="H110" i="15" s="1"/>
  <c r="A110" i="15"/>
  <c r="G109" i="15"/>
  <c r="H109" i="15" s="1"/>
  <c r="A109" i="15"/>
  <c r="G108" i="15"/>
  <c r="H108" i="15" s="1"/>
  <c r="A108" i="15"/>
  <c r="G107" i="15"/>
  <c r="H107" i="15" s="1"/>
  <c r="A107" i="15"/>
  <c r="G106" i="15"/>
  <c r="H106" i="15" s="1"/>
  <c r="A106" i="15"/>
  <c r="G105" i="15"/>
  <c r="H105" i="15" s="1"/>
  <c r="A105" i="15"/>
  <c r="G104" i="15"/>
  <c r="H104" i="15" s="1"/>
  <c r="A104" i="15"/>
  <c r="G103" i="15"/>
  <c r="H103" i="15" s="1"/>
  <c r="A103" i="15"/>
  <c r="G102" i="15"/>
  <c r="H102" i="15" s="1"/>
  <c r="A102" i="15"/>
  <c r="G101" i="15"/>
  <c r="H101" i="15" s="1"/>
  <c r="A101" i="15"/>
  <c r="G100" i="15"/>
  <c r="H100" i="15" s="1"/>
  <c r="A100" i="15"/>
  <c r="G99" i="15"/>
  <c r="H99" i="15" s="1"/>
  <c r="A99" i="15"/>
  <c r="G98" i="15"/>
  <c r="H98" i="15" s="1"/>
  <c r="A98" i="15"/>
  <c r="G97" i="15"/>
  <c r="H97" i="15" s="1"/>
  <c r="A97" i="15"/>
  <c r="G96" i="15"/>
  <c r="H96" i="15" s="1"/>
  <c r="A96" i="15"/>
  <c r="G95" i="15"/>
  <c r="H95" i="15" s="1"/>
  <c r="A95" i="15"/>
  <c r="G94" i="15"/>
  <c r="H94" i="15" s="1"/>
  <c r="A94" i="15"/>
  <c r="G93" i="15"/>
  <c r="H93" i="15" s="1"/>
  <c r="A93" i="15"/>
  <c r="G92" i="15"/>
  <c r="H92" i="15" s="1"/>
  <c r="A92" i="15"/>
  <c r="G91" i="15"/>
  <c r="H91" i="15" s="1"/>
  <c r="A91" i="15"/>
  <c r="G90" i="15"/>
  <c r="H90" i="15" s="1"/>
  <c r="A90" i="15"/>
  <c r="G89" i="15"/>
  <c r="H89" i="15" s="1"/>
  <c r="A89" i="15"/>
  <c r="G88" i="15"/>
  <c r="H88" i="15" s="1"/>
  <c r="A88" i="15"/>
  <c r="G87" i="15"/>
  <c r="H87" i="15" s="1"/>
  <c r="A87" i="15"/>
  <c r="G86" i="15"/>
  <c r="H86" i="15" s="1"/>
  <c r="A86" i="15"/>
  <c r="G85" i="15"/>
  <c r="H85" i="15" s="1"/>
  <c r="A85" i="15"/>
  <c r="G84" i="15"/>
  <c r="H84" i="15" s="1"/>
  <c r="A84" i="15"/>
  <c r="G83" i="15"/>
  <c r="H83" i="15" s="1"/>
  <c r="A83" i="15"/>
  <c r="G82" i="15"/>
  <c r="H82" i="15" s="1"/>
  <c r="A82" i="15"/>
  <c r="G81" i="15"/>
  <c r="H81" i="15" s="1"/>
  <c r="A81" i="15"/>
  <c r="G80" i="15"/>
  <c r="H80" i="15" s="1"/>
  <c r="A80" i="15"/>
  <c r="G79" i="15"/>
  <c r="H79" i="15" s="1"/>
  <c r="A79" i="15"/>
  <c r="G77" i="15"/>
  <c r="H77" i="15" s="1"/>
  <c r="A77" i="15"/>
  <c r="G76" i="15"/>
  <c r="H76" i="15" s="1"/>
  <c r="A76" i="15"/>
  <c r="G75" i="15"/>
  <c r="H75" i="15" s="1"/>
  <c r="A75" i="15"/>
  <c r="G74" i="15"/>
  <c r="H74" i="15" s="1"/>
  <c r="A74" i="15"/>
  <c r="G73" i="15"/>
  <c r="H73" i="15" s="1"/>
  <c r="A73" i="15"/>
  <c r="G72" i="15"/>
  <c r="H72" i="15" s="1"/>
  <c r="A72" i="15"/>
  <c r="G71" i="15"/>
  <c r="H71" i="15" s="1"/>
  <c r="A71" i="15"/>
  <c r="G70" i="15"/>
  <c r="H70" i="15" s="1"/>
  <c r="A70" i="15"/>
  <c r="G69" i="15"/>
  <c r="H69" i="15" s="1"/>
  <c r="A69" i="15"/>
  <c r="G68" i="15"/>
  <c r="H68" i="15" s="1"/>
  <c r="A68" i="15"/>
  <c r="G67" i="15"/>
  <c r="H67" i="15" s="1"/>
  <c r="A67" i="15"/>
  <c r="G66" i="15"/>
  <c r="H66" i="15" s="1"/>
  <c r="A66" i="15"/>
  <c r="G65" i="15"/>
  <c r="H65" i="15" s="1"/>
  <c r="A65" i="15"/>
  <c r="G64" i="15"/>
  <c r="H64" i="15" s="1"/>
  <c r="A64" i="15"/>
  <c r="G63" i="15"/>
  <c r="H63" i="15" s="1"/>
  <c r="A63" i="15"/>
  <c r="G62" i="15"/>
  <c r="H62" i="15" s="1"/>
  <c r="A62" i="15"/>
  <c r="G61" i="15"/>
  <c r="H61" i="15" s="1"/>
  <c r="A61" i="15"/>
  <c r="G60" i="15"/>
  <c r="H60" i="15" s="1"/>
  <c r="A60" i="15"/>
  <c r="G58" i="15"/>
  <c r="H58" i="15" s="1"/>
  <c r="A58" i="15"/>
  <c r="G57" i="15"/>
  <c r="H57" i="15" s="1"/>
  <c r="A57" i="15"/>
  <c r="G56" i="15"/>
  <c r="H56" i="15" s="1"/>
  <c r="A56" i="15"/>
  <c r="G55" i="15"/>
  <c r="H55" i="15" s="1"/>
  <c r="A55" i="15"/>
  <c r="G54" i="15"/>
  <c r="H54" i="15" s="1"/>
  <c r="A54" i="15"/>
  <c r="G53" i="15"/>
  <c r="H53" i="15" s="1"/>
  <c r="A53" i="15"/>
  <c r="G52" i="15"/>
  <c r="H52" i="15" s="1"/>
  <c r="A52" i="15"/>
  <c r="G51" i="15"/>
  <c r="H51" i="15" s="1"/>
  <c r="A51" i="15"/>
  <c r="G50" i="15"/>
  <c r="H50" i="15" s="1"/>
  <c r="A50" i="15"/>
  <c r="G49" i="15"/>
  <c r="H49" i="15" s="1"/>
  <c r="A49" i="15"/>
  <c r="G48" i="15"/>
  <c r="H48" i="15" s="1"/>
  <c r="A48" i="15"/>
  <c r="G47" i="15"/>
  <c r="H47" i="15" s="1"/>
  <c r="A47" i="15"/>
  <c r="G46" i="15"/>
  <c r="H46" i="15" s="1"/>
  <c r="A46" i="15"/>
  <c r="G45" i="15"/>
  <c r="H45" i="15" s="1"/>
  <c r="A45" i="15"/>
  <c r="G44" i="15"/>
  <c r="H44" i="15" s="1"/>
  <c r="A44" i="15"/>
  <c r="G43" i="15"/>
  <c r="H43" i="15" s="1"/>
  <c r="A43" i="15"/>
  <c r="G42" i="15"/>
  <c r="H42" i="15" s="1"/>
  <c r="A42" i="15"/>
  <c r="G41" i="15"/>
  <c r="H41" i="15" s="1"/>
  <c r="A41" i="15"/>
  <c r="G40" i="15"/>
  <c r="H40" i="15" s="1"/>
  <c r="A40" i="15"/>
  <c r="G39" i="15"/>
  <c r="H39" i="15" s="1"/>
  <c r="A39" i="15"/>
  <c r="G38" i="15"/>
  <c r="H38" i="15" s="1"/>
  <c r="A38" i="15"/>
  <c r="G37" i="15"/>
  <c r="H37" i="15" s="1"/>
  <c r="A37" i="15"/>
  <c r="G36" i="15"/>
  <c r="H36" i="15" s="1"/>
  <c r="A36" i="15"/>
  <c r="G35" i="15"/>
  <c r="H35" i="15" s="1"/>
  <c r="A35" i="15"/>
  <c r="G34" i="15"/>
  <c r="H34" i="15" s="1"/>
  <c r="A34" i="15"/>
  <c r="G33" i="15"/>
  <c r="H33" i="15" s="1"/>
  <c r="A33" i="15"/>
  <c r="G32" i="15"/>
  <c r="H32" i="15" s="1"/>
  <c r="A32" i="15"/>
  <c r="G31" i="15"/>
  <c r="H31" i="15" s="1"/>
  <c r="A31" i="15"/>
  <c r="G30" i="15"/>
  <c r="H30" i="15" s="1"/>
  <c r="A30" i="15"/>
  <c r="G29" i="15"/>
  <c r="H29" i="15" s="1"/>
  <c r="A29" i="15"/>
  <c r="G28" i="15"/>
  <c r="H28" i="15" s="1"/>
  <c r="A28" i="15"/>
  <c r="G27" i="15"/>
  <c r="H27" i="15" s="1"/>
  <c r="A27" i="15"/>
  <c r="G26" i="15"/>
  <c r="H26" i="15" s="1"/>
  <c r="A26" i="15"/>
  <c r="G25" i="15"/>
  <c r="A25" i="15"/>
  <c r="G24" i="15"/>
  <c r="H24" i="15" s="1"/>
  <c r="A24" i="15"/>
  <c r="G23" i="15"/>
  <c r="A23" i="15"/>
  <c r="G22" i="15"/>
  <c r="A22" i="15"/>
  <c r="G21" i="15"/>
  <c r="A21" i="15"/>
  <c r="G20" i="15"/>
  <c r="A20" i="15"/>
  <c r="G19" i="15"/>
  <c r="A19" i="15"/>
  <c r="G18" i="15"/>
  <c r="A18" i="15"/>
  <c r="G17" i="15"/>
  <c r="A17" i="15"/>
  <c r="G16" i="15"/>
  <c r="A16" i="15"/>
  <c r="G15" i="15"/>
  <c r="A15" i="15"/>
  <c r="G14" i="15"/>
  <c r="A14" i="15"/>
  <c r="G13" i="15"/>
  <c r="A13" i="15"/>
  <c r="G12" i="15"/>
  <c r="A12" i="15"/>
  <c r="G11" i="15"/>
  <c r="A11" i="15"/>
  <c r="G10" i="15"/>
  <c r="A10" i="15"/>
  <c r="G8" i="15"/>
  <c r="H8" i="15" s="1"/>
  <c r="F218" i="15"/>
  <c r="A8" i="15"/>
  <c r="G7" i="15"/>
  <c r="A7" i="15"/>
  <c r="G6" i="15"/>
  <c r="A6" i="15"/>
  <c r="G5" i="15"/>
  <c r="A5" i="15"/>
  <c r="G4" i="15"/>
  <c r="A4" i="15"/>
  <c r="G3" i="15"/>
  <c r="A3" i="15"/>
  <c r="G2" i="15"/>
  <c r="H2" i="15" s="1"/>
  <c r="A2" i="15"/>
  <c r="J215" i="14"/>
  <c r="A215" i="14"/>
  <c r="J214" i="14"/>
  <c r="A214" i="14"/>
  <c r="J213" i="14"/>
  <c r="A213" i="14"/>
  <c r="J212" i="14"/>
  <c r="A212" i="14"/>
  <c r="J211" i="14"/>
  <c r="A211" i="14"/>
  <c r="J210" i="14"/>
  <c r="A210" i="14"/>
  <c r="J209" i="14"/>
  <c r="A209" i="14"/>
  <c r="J208" i="14"/>
  <c r="A208" i="14"/>
  <c r="J207" i="14"/>
  <c r="A207" i="14"/>
  <c r="J206" i="14"/>
  <c r="A206" i="14"/>
  <c r="J205" i="14"/>
  <c r="A205" i="14"/>
  <c r="J204" i="14"/>
  <c r="A204" i="14"/>
  <c r="J203" i="14"/>
  <c r="A203" i="14"/>
  <c r="J202" i="14"/>
  <c r="A202" i="14"/>
  <c r="J201" i="14"/>
  <c r="A201" i="14"/>
  <c r="J200" i="14"/>
  <c r="A200" i="14"/>
  <c r="J199" i="14"/>
  <c r="A199" i="14"/>
  <c r="J198" i="14"/>
  <c r="A198" i="14"/>
  <c r="J197" i="14"/>
  <c r="A197" i="14"/>
  <c r="J196" i="14"/>
  <c r="A196" i="14"/>
  <c r="J195" i="14"/>
  <c r="A195" i="14"/>
  <c r="J194" i="14"/>
  <c r="A194" i="14"/>
  <c r="J193" i="14"/>
  <c r="A193" i="14"/>
  <c r="J192" i="14"/>
  <c r="A192" i="14"/>
  <c r="J191" i="14"/>
  <c r="A191" i="14"/>
  <c r="J190" i="14"/>
  <c r="A190" i="14"/>
  <c r="J189" i="14"/>
  <c r="A189" i="14"/>
  <c r="J188" i="14"/>
  <c r="A188" i="14"/>
  <c r="J187" i="14"/>
  <c r="A187" i="14"/>
  <c r="J186" i="14"/>
  <c r="A186" i="14"/>
  <c r="J185" i="14"/>
  <c r="A185" i="14"/>
  <c r="J184" i="14"/>
  <c r="A184" i="14"/>
  <c r="J183" i="14"/>
  <c r="A183" i="14"/>
  <c r="J182" i="14"/>
  <c r="A182" i="14"/>
  <c r="J181" i="14"/>
  <c r="A181" i="14"/>
  <c r="J180" i="14"/>
  <c r="A180" i="14"/>
  <c r="J179" i="14"/>
  <c r="A179" i="14"/>
  <c r="J178" i="14"/>
  <c r="A178" i="14"/>
  <c r="J177" i="14"/>
  <c r="A177" i="14"/>
  <c r="J176" i="14"/>
  <c r="A176" i="14"/>
  <c r="J175" i="14"/>
  <c r="A175" i="14"/>
  <c r="J174" i="14"/>
  <c r="A174" i="14"/>
  <c r="J173" i="14"/>
  <c r="A173" i="14"/>
  <c r="J172" i="14"/>
  <c r="A172" i="14"/>
  <c r="J171" i="14"/>
  <c r="A171" i="14"/>
  <c r="J170" i="14"/>
  <c r="A170" i="14"/>
  <c r="J169" i="14"/>
  <c r="A169" i="14"/>
  <c r="J168" i="14"/>
  <c r="A168" i="14"/>
  <c r="J167" i="14"/>
  <c r="A167" i="14"/>
  <c r="J166" i="14"/>
  <c r="A166" i="14"/>
  <c r="J165" i="14"/>
  <c r="A165" i="14"/>
  <c r="J164" i="14"/>
  <c r="A164" i="14"/>
  <c r="J163" i="14"/>
  <c r="A163" i="14"/>
  <c r="J162" i="14"/>
  <c r="A162" i="14"/>
  <c r="J161" i="14"/>
  <c r="A161" i="14"/>
  <c r="J160" i="14"/>
  <c r="A160" i="14"/>
  <c r="J159" i="14"/>
  <c r="A159" i="14"/>
  <c r="J158" i="14"/>
  <c r="A158" i="14"/>
  <c r="J157" i="14"/>
  <c r="A157" i="14"/>
  <c r="J156" i="14"/>
  <c r="A156" i="14"/>
  <c r="J155" i="14"/>
  <c r="A155" i="14"/>
  <c r="J154" i="14"/>
  <c r="A154" i="14"/>
  <c r="J153" i="14"/>
  <c r="A153" i="14"/>
  <c r="J152" i="14"/>
  <c r="A152" i="14"/>
  <c r="J151" i="14"/>
  <c r="A151" i="14"/>
  <c r="J150" i="14"/>
  <c r="A150" i="14"/>
  <c r="J149" i="14"/>
  <c r="A149" i="14"/>
  <c r="J148" i="14"/>
  <c r="A148" i="14"/>
  <c r="J147" i="14"/>
  <c r="A147" i="14"/>
  <c r="J146" i="14"/>
  <c r="A146" i="14"/>
  <c r="J145" i="14"/>
  <c r="A145" i="14"/>
  <c r="J144" i="14"/>
  <c r="A144" i="14"/>
  <c r="J143" i="14"/>
  <c r="A143" i="14"/>
  <c r="J142" i="14"/>
  <c r="A142" i="14"/>
  <c r="J141" i="14"/>
  <c r="A141" i="14"/>
  <c r="J140" i="14"/>
  <c r="A140" i="14"/>
  <c r="J139" i="14"/>
  <c r="A139" i="14"/>
  <c r="J138" i="14"/>
  <c r="A138" i="14"/>
  <c r="J137" i="14"/>
  <c r="A137" i="14"/>
  <c r="J136" i="14"/>
  <c r="A136" i="14"/>
  <c r="J135" i="14"/>
  <c r="A135" i="14"/>
  <c r="J134" i="14"/>
  <c r="A134" i="14"/>
  <c r="J133" i="14"/>
  <c r="A133" i="14"/>
  <c r="J132" i="14"/>
  <c r="A132" i="14"/>
  <c r="J131" i="14"/>
  <c r="A131" i="14"/>
  <c r="J130" i="14"/>
  <c r="A130" i="14"/>
  <c r="J129" i="14"/>
  <c r="A129" i="14"/>
  <c r="J128" i="14"/>
  <c r="A128" i="14"/>
  <c r="J127" i="14"/>
  <c r="A127" i="14"/>
  <c r="J126" i="14"/>
  <c r="A126" i="14"/>
  <c r="J125" i="14"/>
  <c r="A125" i="14"/>
  <c r="J124" i="14"/>
  <c r="A124" i="14"/>
  <c r="J123" i="14"/>
  <c r="A123" i="14"/>
  <c r="J122" i="14"/>
  <c r="A122" i="14"/>
  <c r="J121" i="14"/>
  <c r="A121" i="14"/>
  <c r="J120" i="14"/>
  <c r="A120" i="14"/>
  <c r="J118" i="14"/>
  <c r="A118" i="14"/>
  <c r="J116" i="14"/>
  <c r="A116" i="14"/>
  <c r="J115" i="14"/>
  <c r="A115" i="14"/>
  <c r="J114" i="14"/>
  <c r="A114" i="14"/>
  <c r="J113" i="14"/>
  <c r="A113" i="14"/>
  <c r="J112" i="14"/>
  <c r="A112" i="14"/>
  <c r="J111" i="14"/>
  <c r="A111" i="14"/>
  <c r="J110" i="14"/>
  <c r="A110" i="14"/>
  <c r="J109" i="14"/>
  <c r="A109" i="14"/>
  <c r="J108" i="14"/>
  <c r="A108" i="14"/>
  <c r="J107" i="14"/>
  <c r="A107" i="14"/>
  <c r="J106" i="14"/>
  <c r="A106" i="14"/>
  <c r="J105" i="14"/>
  <c r="A105" i="14"/>
  <c r="J104" i="14"/>
  <c r="A104" i="14"/>
  <c r="J103" i="14"/>
  <c r="A103" i="14"/>
  <c r="J102" i="14"/>
  <c r="A102" i="14"/>
  <c r="J101" i="14"/>
  <c r="A101" i="14"/>
  <c r="J100" i="14"/>
  <c r="A100" i="14"/>
  <c r="J99" i="14"/>
  <c r="A99" i="14"/>
  <c r="J98" i="14"/>
  <c r="A98" i="14"/>
  <c r="J97" i="14"/>
  <c r="A97" i="14"/>
  <c r="J96" i="14"/>
  <c r="A96" i="14"/>
  <c r="J95" i="14"/>
  <c r="A95" i="14"/>
  <c r="J94" i="14"/>
  <c r="A94" i="14"/>
  <c r="J93" i="14"/>
  <c r="A93" i="14"/>
  <c r="J92" i="14"/>
  <c r="A92" i="14"/>
  <c r="J91" i="14"/>
  <c r="A91" i="14"/>
  <c r="J90" i="14"/>
  <c r="A90" i="14"/>
  <c r="J89" i="14"/>
  <c r="A89" i="14"/>
  <c r="J88" i="14"/>
  <c r="A88" i="14"/>
  <c r="J87" i="14"/>
  <c r="A87" i="14"/>
  <c r="J86" i="14"/>
  <c r="A86" i="14"/>
  <c r="J85" i="14"/>
  <c r="A85" i="14"/>
  <c r="J84" i="14"/>
  <c r="A84" i="14"/>
  <c r="J83" i="14"/>
  <c r="A83" i="14"/>
  <c r="J82" i="14"/>
  <c r="A82" i="14"/>
  <c r="J81" i="14"/>
  <c r="A81" i="14"/>
  <c r="J80" i="14"/>
  <c r="A80" i="14"/>
  <c r="J79" i="14"/>
  <c r="A79" i="14"/>
  <c r="J77" i="14"/>
  <c r="A77" i="14"/>
  <c r="J76" i="14"/>
  <c r="A76" i="14"/>
  <c r="J75" i="14"/>
  <c r="A75" i="14"/>
  <c r="J74" i="14"/>
  <c r="A74" i="14"/>
  <c r="J73" i="14"/>
  <c r="A73" i="14"/>
  <c r="J72" i="14"/>
  <c r="A72" i="14"/>
  <c r="J71" i="14"/>
  <c r="A71" i="14"/>
  <c r="J70" i="14"/>
  <c r="A70" i="14"/>
  <c r="J69" i="14"/>
  <c r="A69" i="14"/>
  <c r="J68" i="14"/>
  <c r="A68" i="14"/>
  <c r="J67" i="14"/>
  <c r="A67" i="14"/>
  <c r="J66" i="14"/>
  <c r="A66" i="14"/>
  <c r="J65" i="14"/>
  <c r="A65" i="14"/>
  <c r="J64" i="14"/>
  <c r="A64" i="14"/>
  <c r="J63" i="14"/>
  <c r="A63" i="14"/>
  <c r="J62" i="14"/>
  <c r="A62" i="14"/>
  <c r="J61" i="14"/>
  <c r="A61" i="14"/>
  <c r="J60" i="14"/>
  <c r="A60" i="14"/>
  <c r="J58" i="14"/>
  <c r="A58" i="14"/>
  <c r="J57" i="14"/>
  <c r="A57" i="14"/>
  <c r="J56" i="14"/>
  <c r="A56" i="14"/>
  <c r="J55" i="14"/>
  <c r="A55" i="14"/>
  <c r="J54" i="14"/>
  <c r="A54" i="14"/>
  <c r="J53" i="14"/>
  <c r="A53" i="14"/>
  <c r="J52" i="14"/>
  <c r="A52" i="14"/>
  <c r="J51" i="14"/>
  <c r="A51" i="14"/>
  <c r="J50" i="14"/>
  <c r="A50" i="14"/>
  <c r="J49" i="14"/>
  <c r="A49" i="14"/>
  <c r="J48" i="14"/>
  <c r="A48" i="14"/>
  <c r="J47" i="14"/>
  <c r="A47" i="14"/>
  <c r="J46" i="14"/>
  <c r="A46" i="14"/>
  <c r="J45" i="14"/>
  <c r="A45" i="14"/>
  <c r="J44" i="14"/>
  <c r="A44" i="14"/>
  <c r="J43" i="14"/>
  <c r="A43" i="14"/>
  <c r="J42" i="14"/>
  <c r="A42" i="14"/>
  <c r="J41" i="14"/>
  <c r="A41" i="14"/>
  <c r="J40" i="14"/>
  <c r="A40" i="14"/>
  <c r="J39" i="14"/>
  <c r="A39" i="14"/>
  <c r="J38" i="14"/>
  <c r="A38" i="14"/>
  <c r="J37" i="14"/>
  <c r="A37" i="14"/>
  <c r="J36" i="14"/>
  <c r="A36" i="14"/>
  <c r="J35" i="14"/>
  <c r="A35" i="14"/>
  <c r="J34" i="14"/>
  <c r="A34" i="14"/>
  <c r="J33" i="14"/>
  <c r="A33" i="14"/>
  <c r="J32" i="14"/>
  <c r="A32" i="14"/>
  <c r="J31" i="14"/>
  <c r="A31" i="14"/>
  <c r="J30" i="14"/>
  <c r="A30" i="14"/>
  <c r="J29" i="14"/>
  <c r="A29" i="14"/>
  <c r="J28" i="14"/>
  <c r="A28" i="14"/>
  <c r="J27" i="14"/>
  <c r="A27" i="14"/>
  <c r="J26" i="14"/>
  <c r="A26" i="14"/>
  <c r="A25" i="14"/>
  <c r="J24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F218" i="14"/>
  <c r="A8" i="14"/>
  <c r="A7" i="14"/>
  <c r="A6" i="14"/>
  <c r="A5" i="14"/>
  <c r="A4" i="14"/>
  <c r="A3" i="14"/>
  <c r="A2" i="14"/>
  <c r="J215" i="13"/>
  <c r="A215" i="13"/>
  <c r="J214" i="13"/>
  <c r="A214" i="13"/>
  <c r="J213" i="13"/>
  <c r="A213" i="13"/>
  <c r="J212" i="13"/>
  <c r="A212" i="13"/>
  <c r="J211" i="13"/>
  <c r="A211" i="13"/>
  <c r="J210" i="13"/>
  <c r="A210" i="13"/>
  <c r="J209" i="13"/>
  <c r="A209" i="13"/>
  <c r="J208" i="13"/>
  <c r="A208" i="13"/>
  <c r="J207" i="13"/>
  <c r="A207" i="13"/>
  <c r="J206" i="13"/>
  <c r="A206" i="13"/>
  <c r="J205" i="13"/>
  <c r="A205" i="13"/>
  <c r="J204" i="13"/>
  <c r="A204" i="13"/>
  <c r="J203" i="13"/>
  <c r="A203" i="13"/>
  <c r="J202" i="13"/>
  <c r="A202" i="13"/>
  <c r="J201" i="13"/>
  <c r="A201" i="13"/>
  <c r="J200" i="13"/>
  <c r="A200" i="13"/>
  <c r="J199" i="13"/>
  <c r="A199" i="13"/>
  <c r="J198" i="13"/>
  <c r="A198" i="13"/>
  <c r="J197" i="13"/>
  <c r="A197" i="13"/>
  <c r="J196" i="13"/>
  <c r="A196" i="13"/>
  <c r="J195" i="13"/>
  <c r="A195" i="13"/>
  <c r="J194" i="13"/>
  <c r="A194" i="13"/>
  <c r="J193" i="13"/>
  <c r="A193" i="13"/>
  <c r="J192" i="13"/>
  <c r="A192" i="13"/>
  <c r="J191" i="13"/>
  <c r="A191" i="13"/>
  <c r="J190" i="13"/>
  <c r="A190" i="13"/>
  <c r="J189" i="13"/>
  <c r="A189" i="13"/>
  <c r="J188" i="13"/>
  <c r="A188" i="13"/>
  <c r="J187" i="13"/>
  <c r="A187" i="13"/>
  <c r="J186" i="13"/>
  <c r="A186" i="13"/>
  <c r="J185" i="13"/>
  <c r="A185" i="13"/>
  <c r="J184" i="13"/>
  <c r="A184" i="13"/>
  <c r="J183" i="13"/>
  <c r="A183" i="13"/>
  <c r="J182" i="13"/>
  <c r="A182" i="13"/>
  <c r="J181" i="13"/>
  <c r="A181" i="13"/>
  <c r="J180" i="13"/>
  <c r="A180" i="13"/>
  <c r="J179" i="13"/>
  <c r="A179" i="13"/>
  <c r="J178" i="13"/>
  <c r="A178" i="13"/>
  <c r="J177" i="13"/>
  <c r="A177" i="13"/>
  <c r="J176" i="13"/>
  <c r="A176" i="13"/>
  <c r="J175" i="13"/>
  <c r="A175" i="13"/>
  <c r="J174" i="13"/>
  <c r="A174" i="13"/>
  <c r="J173" i="13"/>
  <c r="A173" i="13"/>
  <c r="J172" i="13"/>
  <c r="A172" i="13"/>
  <c r="J171" i="13"/>
  <c r="A171" i="13"/>
  <c r="J170" i="13"/>
  <c r="A170" i="13"/>
  <c r="J169" i="13"/>
  <c r="A169" i="13"/>
  <c r="J168" i="13"/>
  <c r="A168" i="13"/>
  <c r="J167" i="13"/>
  <c r="A167" i="13"/>
  <c r="J166" i="13"/>
  <c r="A166" i="13"/>
  <c r="J165" i="13"/>
  <c r="A165" i="13"/>
  <c r="J164" i="13"/>
  <c r="A164" i="13"/>
  <c r="J163" i="13"/>
  <c r="A163" i="13"/>
  <c r="J162" i="13"/>
  <c r="A162" i="13"/>
  <c r="J161" i="13"/>
  <c r="A161" i="13"/>
  <c r="J160" i="13"/>
  <c r="A160" i="13"/>
  <c r="J159" i="13"/>
  <c r="A159" i="13"/>
  <c r="J158" i="13"/>
  <c r="A158" i="13"/>
  <c r="J157" i="13"/>
  <c r="A157" i="13"/>
  <c r="J156" i="13"/>
  <c r="A156" i="13"/>
  <c r="J155" i="13"/>
  <c r="A155" i="13"/>
  <c r="J154" i="13"/>
  <c r="A154" i="13"/>
  <c r="J153" i="13"/>
  <c r="A153" i="13"/>
  <c r="J152" i="13"/>
  <c r="A152" i="13"/>
  <c r="J151" i="13"/>
  <c r="A151" i="13"/>
  <c r="J150" i="13"/>
  <c r="A150" i="13"/>
  <c r="J149" i="13"/>
  <c r="A149" i="13"/>
  <c r="J148" i="13"/>
  <c r="A148" i="13"/>
  <c r="J147" i="13"/>
  <c r="A147" i="13"/>
  <c r="J146" i="13"/>
  <c r="A146" i="13"/>
  <c r="J145" i="13"/>
  <c r="A145" i="13"/>
  <c r="J144" i="13"/>
  <c r="A144" i="13"/>
  <c r="J143" i="13"/>
  <c r="A143" i="13"/>
  <c r="J142" i="13"/>
  <c r="A142" i="13"/>
  <c r="J141" i="13"/>
  <c r="A141" i="13"/>
  <c r="J140" i="13"/>
  <c r="A140" i="13"/>
  <c r="J139" i="13"/>
  <c r="A139" i="13"/>
  <c r="J138" i="13"/>
  <c r="A138" i="13"/>
  <c r="J137" i="13"/>
  <c r="A137" i="13"/>
  <c r="J136" i="13"/>
  <c r="A136" i="13"/>
  <c r="J135" i="13"/>
  <c r="A135" i="13"/>
  <c r="J134" i="13"/>
  <c r="A134" i="13"/>
  <c r="J133" i="13"/>
  <c r="A133" i="13"/>
  <c r="J132" i="13"/>
  <c r="A132" i="13"/>
  <c r="J131" i="13"/>
  <c r="A131" i="13"/>
  <c r="J130" i="13"/>
  <c r="A130" i="13"/>
  <c r="J129" i="13"/>
  <c r="A129" i="13"/>
  <c r="J128" i="13"/>
  <c r="A128" i="13"/>
  <c r="J127" i="13"/>
  <c r="A127" i="13"/>
  <c r="J126" i="13"/>
  <c r="A126" i="13"/>
  <c r="J125" i="13"/>
  <c r="A125" i="13"/>
  <c r="J124" i="13"/>
  <c r="A124" i="13"/>
  <c r="J123" i="13"/>
  <c r="A123" i="13"/>
  <c r="J122" i="13"/>
  <c r="A122" i="13"/>
  <c r="J121" i="13"/>
  <c r="A121" i="13"/>
  <c r="J120" i="13"/>
  <c r="A120" i="13"/>
  <c r="J118" i="13"/>
  <c r="A118" i="13"/>
  <c r="J116" i="13"/>
  <c r="A116" i="13"/>
  <c r="J115" i="13"/>
  <c r="A115" i="13"/>
  <c r="J114" i="13"/>
  <c r="A114" i="13"/>
  <c r="J113" i="13"/>
  <c r="A113" i="13"/>
  <c r="J112" i="13"/>
  <c r="A112" i="13"/>
  <c r="J111" i="13"/>
  <c r="A111" i="13"/>
  <c r="J110" i="13"/>
  <c r="A110" i="13"/>
  <c r="J109" i="13"/>
  <c r="A109" i="13"/>
  <c r="J108" i="13"/>
  <c r="A108" i="13"/>
  <c r="J107" i="13"/>
  <c r="A107" i="13"/>
  <c r="J106" i="13"/>
  <c r="A106" i="13"/>
  <c r="J105" i="13"/>
  <c r="A105" i="13"/>
  <c r="J104" i="13"/>
  <c r="A104" i="13"/>
  <c r="J103" i="13"/>
  <c r="A103" i="13"/>
  <c r="J102" i="13"/>
  <c r="A102" i="13"/>
  <c r="J101" i="13"/>
  <c r="A101" i="13"/>
  <c r="J100" i="13"/>
  <c r="A100" i="13"/>
  <c r="J99" i="13"/>
  <c r="A99" i="13"/>
  <c r="J98" i="13"/>
  <c r="A98" i="13"/>
  <c r="J97" i="13"/>
  <c r="A97" i="13"/>
  <c r="J96" i="13"/>
  <c r="A96" i="13"/>
  <c r="J95" i="13"/>
  <c r="A95" i="13"/>
  <c r="J94" i="13"/>
  <c r="A94" i="13"/>
  <c r="J93" i="13"/>
  <c r="A93" i="13"/>
  <c r="J92" i="13"/>
  <c r="A92" i="13"/>
  <c r="J91" i="13"/>
  <c r="A91" i="13"/>
  <c r="J90" i="13"/>
  <c r="A90" i="13"/>
  <c r="J89" i="13"/>
  <c r="A89" i="13"/>
  <c r="J88" i="13"/>
  <c r="A88" i="13"/>
  <c r="J87" i="13"/>
  <c r="A87" i="13"/>
  <c r="J86" i="13"/>
  <c r="A86" i="13"/>
  <c r="J85" i="13"/>
  <c r="A85" i="13"/>
  <c r="J84" i="13"/>
  <c r="A84" i="13"/>
  <c r="J83" i="13"/>
  <c r="A83" i="13"/>
  <c r="J82" i="13"/>
  <c r="A82" i="13"/>
  <c r="J81" i="13"/>
  <c r="A81" i="13"/>
  <c r="J80" i="13"/>
  <c r="A80" i="13"/>
  <c r="J79" i="13"/>
  <c r="A79" i="13"/>
  <c r="J77" i="13"/>
  <c r="A77" i="13"/>
  <c r="J76" i="13"/>
  <c r="A76" i="13"/>
  <c r="J75" i="13"/>
  <c r="A75" i="13"/>
  <c r="J74" i="13"/>
  <c r="A74" i="13"/>
  <c r="J73" i="13"/>
  <c r="A73" i="13"/>
  <c r="J72" i="13"/>
  <c r="A72" i="13"/>
  <c r="J71" i="13"/>
  <c r="A71" i="13"/>
  <c r="J70" i="13"/>
  <c r="A70" i="13"/>
  <c r="J69" i="13"/>
  <c r="A69" i="13"/>
  <c r="J68" i="13"/>
  <c r="A68" i="13"/>
  <c r="J67" i="13"/>
  <c r="A67" i="13"/>
  <c r="J66" i="13"/>
  <c r="A66" i="13"/>
  <c r="J65" i="13"/>
  <c r="A65" i="13"/>
  <c r="J64" i="13"/>
  <c r="A64" i="13"/>
  <c r="J63" i="13"/>
  <c r="A63" i="13"/>
  <c r="J62" i="13"/>
  <c r="A62" i="13"/>
  <c r="J61" i="13"/>
  <c r="A61" i="13"/>
  <c r="J60" i="13"/>
  <c r="A60" i="13"/>
  <c r="J58" i="13"/>
  <c r="A58" i="13"/>
  <c r="J57" i="13"/>
  <c r="A57" i="13"/>
  <c r="J56" i="13"/>
  <c r="A56" i="13"/>
  <c r="J55" i="13"/>
  <c r="A55" i="13"/>
  <c r="J54" i="13"/>
  <c r="A54" i="13"/>
  <c r="J53" i="13"/>
  <c r="A53" i="13"/>
  <c r="J52" i="13"/>
  <c r="A52" i="13"/>
  <c r="J51" i="13"/>
  <c r="A51" i="13"/>
  <c r="J50" i="13"/>
  <c r="A50" i="13"/>
  <c r="J49" i="13"/>
  <c r="A49" i="13"/>
  <c r="J48" i="13"/>
  <c r="A48" i="13"/>
  <c r="J47" i="13"/>
  <c r="A47" i="13"/>
  <c r="J46" i="13"/>
  <c r="A46" i="13"/>
  <c r="J45" i="13"/>
  <c r="A45" i="13"/>
  <c r="J44" i="13"/>
  <c r="A44" i="13"/>
  <c r="J43" i="13"/>
  <c r="A43" i="13"/>
  <c r="J42" i="13"/>
  <c r="A42" i="13"/>
  <c r="J41" i="13"/>
  <c r="A41" i="13"/>
  <c r="J40" i="13"/>
  <c r="A40" i="13"/>
  <c r="J39" i="13"/>
  <c r="A39" i="13"/>
  <c r="J38" i="13"/>
  <c r="A38" i="13"/>
  <c r="J37" i="13"/>
  <c r="A37" i="13"/>
  <c r="J36" i="13"/>
  <c r="A36" i="13"/>
  <c r="J35" i="13"/>
  <c r="A35" i="13"/>
  <c r="J34" i="13"/>
  <c r="A34" i="13"/>
  <c r="J33" i="13"/>
  <c r="A33" i="13"/>
  <c r="J32" i="13"/>
  <c r="A32" i="13"/>
  <c r="J31" i="13"/>
  <c r="A31" i="13"/>
  <c r="J30" i="13"/>
  <c r="A30" i="13"/>
  <c r="J29" i="13"/>
  <c r="A29" i="13"/>
  <c r="J28" i="13"/>
  <c r="A28" i="13"/>
  <c r="J27" i="13"/>
  <c r="A27" i="13"/>
  <c r="J26" i="13"/>
  <c r="A26" i="13"/>
  <c r="J25" i="13"/>
  <c r="A25" i="13"/>
  <c r="J24" i="13"/>
  <c r="A24" i="13"/>
  <c r="J23" i="13"/>
  <c r="A23" i="13"/>
  <c r="J22" i="13"/>
  <c r="A22" i="13"/>
  <c r="J21" i="13"/>
  <c r="A21" i="13"/>
  <c r="J20" i="13"/>
  <c r="A20" i="13"/>
  <c r="J19" i="13"/>
  <c r="A19" i="13"/>
  <c r="J18" i="13"/>
  <c r="A18" i="13"/>
  <c r="J17" i="13"/>
  <c r="A17" i="13"/>
  <c r="J16" i="13"/>
  <c r="A16" i="13"/>
  <c r="J15" i="13"/>
  <c r="A15" i="13"/>
  <c r="J14" i="13"/>
  <c r="A14" i="13"/>
  <c r="J13" i="13"/>
  <c r="A13" i="13"/>
  <c r="J12" i="13"/>
  <c r="A12" i="13"/>
  <c r="J11" i="13"/>
  <c r="A11" i="13"/>
  <c r="J10" i="13"/>
  <c r="A10" i="13"/>
  <c r="F8" i="13"/>
  <c r="F218" i="13" s="1"/>
  <c r="A8" i="13"/>
  <c r="J7" i="13"/>
  <c r="A7" i="13"/>
  <c r="J6" i="13"/>
  <c r="A6" i="13"/>
  <c r="J5" i="13"/>
  <c r="A5" i="13"/>
  <c r="J4" i="13"/>
  <c r="A4" i="13"/>
  <c r="J3" i="13"/>
  <c r="A3" i="13"/>
  <c r="A2" i="13"/>
  <c r="A215" i="12"/>
  <c r="A214" i="12"/>
  <c r="A213" i="12"/>
  <c r="A4" i="12"/>
  <c r="A5" i="12"/>
  <c r="A6" i="12"/>
  <c r="A7" i="12"/>
  <c r="A8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8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3" i="12"/>
  <c r="A2" i="12"/>
  <c r="D4" i="12"/>
  <c r="D5" i="12"/>
  <c r="F5" i="12" s="1"/>
  <c r="S5" i="10" s="1"/>
  <c r="D6" i="12"/>
  <c r="F6" i="12" s="1"/>
  <c r="S6" i="10" s="1"/>
  <c r="D7" i="12"/>
  <c r="F7" i="12" s="1"/>
  <c r="S7" i="10" s="1"/>
  <c r="D8" i="12"/>
  <c r="F8" i="12" s="1"/>
  <c r="D10" i="12"/>
  <c r="F10" i="12" s="1"/>
  <c r="D11" i="12"/>
  <c r="F11" i="12" s="1"/>
  <c r="S11" i="10" s="1"/>
  <c r="D12" i="12"/>
  <c r="F12" i="12" s="1"/>
  <c r="S12" i="10" s="1"/>
  <c r="D13" i="12"/>
  <c r="F13" i="12" s="1"/>
  <c r="S13" i="10" s="1"/>
  <c r="F14" i="12"/>
  <c r="S14" i="10" s="1"/>
  <c r="F15" i="12"/>
  <c r="S15" i="10" s="1"/>
  <c r="D16" i="12"/>
  <c r="F16" i="12" s="1"/>
  <c r="S16" i="10" s="1"/>
  <c r="D17" i="12"/>
  <c r="F17" i="12" s="1"/>
  <c r="S17" i="10" s="1"/>
  <c r="D20" i="12"/>
  <c r="F20" i="12" s="1"/>
  <c r="S20" i="10" s="1"/>
  <c r="D21" i="12"/>
  <c r="F21" i="12" s="1"/>
  <c r="S21" i="10" s="1"/>
  <c r="D22" i="12"/>
  <c r="F22" i="12" s="1"/>
  <c r="S22" i="10" s="1"/>
  <c r="F23" i="12"/>
  <c r="S23" i="10" s="1"/>
  <c r="F24" i="12"/>
  <c r="S24" i="10" s="1"/>
  <c r="D25" i="12"/>
  <c r="F25" i="12" s="1"/>
  <c r="S25" i="10" s="1"/>
  <c r="D26" i="12"/>
  <c r="F26" i="12" s="1"/>
  <c r="S26" i="10" s="1"/>
  <c r="D27" i="12"/>
  <c r="F27" i="12" s="1"/>
  <c r="S27" i="10" s="1"/>
  <c r="D28" i="12"/>
  <c r="F28" i="12" s="1"/>
  <c r="S28" i="10" s="1"/>
  <c r="D29" i="12"/>
  <c r="F29" i="12" s="1"/>
  <c r="S29" i="10" s="1"/>
  <c r="D30" i="12"/>
  <c r="F30" i="12" s="1"/>
  <c r="S30" i="10" s="1"/>
  <c r="D31" i="12"/>
  <c r="F31" i="12" s="1"/>
  <c r="S31" i="10" s="1"/>
  <c r="D32" i="12"/>
  <c r="F32" i="12" s="1"/>
  <c r="S32" i="10" s="1"/>
  <c r="D33" i="12"/>
  <c r="F33" i="12" s="1"/>
  <c r="S33" i="10" s="1"/>
  <c r="D34" i="12"/>
  <c r="F34" i="12" s="1"/>
  <c r="S34" i="10" s="1"/>
  <c r="D35" i="12"/>
  <c r="F35" i="12" s="1"/>
  <c r="S35" i="10" s="1"/>
  <c r="D36" i="12"/>
  <c r="F36" i="12" s="1"/>
  <c r="S36" i="10" s="1"/>
  <c r="D37" i="12"/>
  <c r="F37" i="12" s="1"/>
  <c r="S37" i="10" s="1"/>
  <c r="D38" i="12"/>
  <c r="F38" i="12" s="1"/>
  <c r="S38" i="10" s="1"/>
  <c r="D39" i="12"/>
  <c r="D40" i="12"/>
  <c r="F40" i="12" s="1"/>
  <c r="S40" i="10" s="1"/>
  <c r="D41" i="12"/>
  <c r="F41" i="12" s="1"/>
  <c r="S41" i="10" s="1"/>
  <c r="D42" i="12"/>
  <c r="F42" i="12" s="1"/>
  <c r="S42" i="10" s="1"/>
  <c r="D43" i="12"/>
  <c r="F43" i="12" s="1"/>
  <c r="S43" i="10" s="1"/>
  <c r="D44" i="12"/>
  <c r="F44" i="12" s="1"/>
  <c r="S44" i="10" s="1"/>
  <c r="D45" i="12"/>
  <c r="F45" i="12" s="1"/>
  <c r="S45" i="10" s="1"/>
  <c r="D46" i="12"/>
  <c r="F46" i="12" s="1"/>
  <c r="S46" i="10" s="1"/>
  <c r="D47" i="12"/>
  <c r="F47" i="12" s="1"/>
  <c r="S47" i="10" s="1"/>
  <c r="D48" i="12"/>
  <c r="F48" i="12" s="1"/>
  <c r="S48" i="10" s="1"/>
  <c r="D49" i="12"/>
  <c r="F49" i="12" s="1"/>
  <c r="S49" i="10" s="1"/>
  <c r="D50" i="12"/>
  <c r="F50" i="12" s="1"/>
  <c r="S50" i="10" s="1"/>
  <c r="F51" i="12"/>
  <c r="S51" i="10" s="1"/>
  <c r="F52" i="12"/>
  <c r="S52" i="10" s="1"/>
  <c r="D53" i="12"/>
  <c r="F53" i="12" s="1"/>
  <c r="S53" i="10" s="1"/>
  <c r="D54" i="12"/>
  <c r="F54" i="12" s="1"/>
  <c r="S54" i="10" s="1"/>
  <c r="D55" i="12"/>
  <c r="F55" i="12" s="1"/>
  <c r="S55" i="10" s="1"/>
  <c r="D56" i="12"/>
  <c r="F56" i="12" s="1"/>
  <c r="S56" i="10" s="1"/>
  <c r="D57" i="12"/>
  <c r="F57" i="12" s="1"/>
  <c r="S57" i="10" s="1"/>
  <c r="D58" i="12"/>
  <c r="D60" i="12"/>
  <c r="F60" i="12" s="1"/>
  <c r="S60" i="10" s="1"/>
  <c r="D61" i="12"/>
  <c r="D62" i="12"/>
  <c r="F62" i="12" s="1"/>
  <c r="S62" i="10" s="1"/>
  <c r="D63" i="12"/>
  <c r="F63" i="12" s="1"/>
  <c r="S63" i="10" s="1"/>
  <c r="D64" i="12"/>
  <c r="F64" i="12" s="1"/>
  <c r="S64" i="10" s="1"/>
  <c r="D65" i="12"/>
  <c r="D66" i="12"/>
  <c r="F66" i="12" s="1"/>
  <c r="S66" i="10" s="1"/>
  <c r="D67" i="12"/>
  <c r="F67" i="12" s="1"/>
  <c r="S67" i="10" s="1"/>
  <c r="D68" i="12"/>
  <c r="F68" i="12" s="1"/>
  <c r="S68" i="10" s="1"/>
  <c r="D69" i="12"/>
  <c r="F69" i="12" s="1"/>
  <c r="S69" i="10" s="1"/>
  <c r="D70" i="12"/>
  <c r="F70" i="12" s="1"/>
  <c r="S70" i="10" s="1"/>
  <c r="D71" i="12"/>
  <c r="D72" i="12"/>
  <c r="D73" i="12"/>
  <c r="D74" i="12"/>
  <c r="D75" i="12"/>
  <c r="D76" i="12"/>
  <c r="D77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F94" i="12" s="1"/>
  <c r="S94" i="10" s="1"/>
  <c r="D95" i="12"/>
  <c r="F95" i="12" s="1"/>
  <c r="S95" i="10" s="1"/>
  <c r="D96" i="12"/>
  <c r="F96" i="12" s="1"/>
  <c r="S96" i="10" s="1"/>
  <c r="F97" i="12"/>
  <c r="S97" i="10" s="1"/>
  <c r="F98" i="12"/>
  <c r="S98" i="10" s="1"/>
  <c r="D99" i="12"/>
  <c r="D100" i="12"/>
  <c r="D101" i="12"/>
  <c r="D102" i="12"/>
  <c r="D103" i="12"/>
  <c r="F103" i="12" s="1"/>
  <c r="S103" i="10" s="1"/>
  <c r="D104" i="12"/>
  <c r="F104" i="12" s="1"/>
  <c r="S104" i="10" s="1"/>
  <c r="D105" i="12"/>
  <c r="F105" i="12" s="1"/>
  <c r="S105" i="10" s="1"/>
  <c r="D106" i="12"/>
  <c r="D107" i="12"/>
  <c r="F107" i="12" s="1"/>
  <c r="S107" i="10" s="1"/>
  <c r="D108" i="12"/>
  <c r="F108" i="12" s="1"/>
  <c r="S108" i="10" s="1"/>
  <c r="D109" i="12"/>
  <c r="F109" i="12" s="1"/>
  <c r="S109" i="10" s="1"/>
  <c r="D110" i="12"/>
  <c r="F110" i="12" s="1"/>
  <c r="S110" i="10" s="1"/>
  <c r="D111" i="12"/>
  <c r="F111" i="12" s="1"/>
  <c r="S111" i="10" s="1"/>
  <c r="D112" i="12"/>
  <c r="F112" i="12" s="1"/>
  <c r="S112" i="10" s="1"/>
  <c r="D113" i="12"/>
  <c r="D114" i="12"/>
  <c r="D115" i="12"/>
  <c r="D116" i="12"/>
  <c r="D118" i="12"/>
  <c r="D120" i="12"/>
  <c r="F120" i="12" s="1"/>
  <c r="S120" i="10" s="1"/>
  <c r="D121" i="12"/>
  <c r="F121" i="12" s="1"/>
  <c r="S121" i="10" s="1"/>
  <c r="D122" i="12"/>
  <c r="F122" i="12" s="1"/>
  <c r="S122" i="10" s="1"/>
  <c r="D123" i="12"/>
  <c r="F123" i="12" s="1"/>
  <c r="S123" i="10" s="1"/>
  <c r="D124" i="12"/>
  <c r="F124" i="12" s="1"/>
  <c r="S124" i="10" s="1"/>
  <c r="D125" i="12"/>
  <c r="F125" i="12" s="1"/>
  <c r="S125" i="10" s="1"/>
  <c r="D126" i="12"/>
  <c r="F126" i="12" s="1"/>
  <c r="S126" i="10" s="1"/>
  <c r="D127" i="12"/>
  <c r="F127" i="12" s="1"/>
  <c r="S127" i="10" s="1"/>
  <c r="D128" i="12"/>
  <c r="F128" i="12" s="1"/>
  <c r="S128" i="10" s="1"/>
  <c r="D129" i="12"/>
  <c r="F129" i="12" s="1"/>
  <c r="S129" i="10" s="1"/>
  <c r="D130" i="12"/>
  <c r="F130" i="12" s="1"/>
  <c r="S130" i="10" s="1"/>
  <c r="F131" i="12"/>
  <c r="S131" i="10" s="1"/>
  <c r="F132" i="12"/>
  <c r="S132" i="10" s="1"/>
  <c r="D133" i="12"/>
  <c r="F133" i="12" s="1"/>
  <c r="S133" i="10" s="1"/>
  <c r="D134" i="12"/>
  <c r="F134" i="12" s="1"/>
  <c r="S134" i="10" s="1"/>
  <c r="D135" i="12"/>
  <c r="F135" i="12" s="1"/>
  <c r="S135" i="10" s="1"/>
  <c r="D136" i="12"/>
  <c r="F136" i="12" s="1"/>
  <c r="S136" i="10" s="1"/>
  <c r="D137" i="12"/>
  <c r="F137" i="12" s="1"/>
  <c r="S137" i="10" s="1"/>
  <c r="D138" i="12"/>
  <c r="F138" i="12" s="1"/>
  <c r="S138" i="10" s="1"/>
  <c r="D139" i="12"/>
  <c r="F139" i="12" s="1"/>
  <c r="S139" i="10" s="1"/>
  <c r="D140" i="12"/>
  <c r="F140" i="12" s="1"/>
  <c r="S140" i="10" s="1"/>
  <c r="F141" i="12"/>
  <c r="S141" i="10" s="1"/>
  <c r="F142" i="12"/>
  <c r="S142" i="10" s="1"/>
  <c r="D143" i="12"/>
  <c r="F143" i="12" s="1"/>
  <c r="S143" i="10" s="1"/>
  <c r="D144" i="12"/>
  <c r="F144" i="12" s="1"/>
  <c r="S144" i="10" s="1"/>
  <c r="D145" i="12"/>
  <c r="F145" i="12" s="1"/>
  <c r="S145" i="10" s="1"/>
  <c r="D146" i="12"/>
  <c r="F146" i="12" s="1"/>
  <c r="S146" i="10" s="1"/>
  <c r="D147" i="12"/>
  <c r="F147" i="12" s="1"/>
  <c r="S147" i="10" s="1"/>
  <c r="D148" i="12"/>
  <c r="F148" i="12" s="1"/>
  <c r="S148" i="10" s="1"/>
  <c r="D149" i="12"/>
  <c r="F149" i="12" s="1"/>
  <c r="S149" i="10" s="1"/>
  <c r="D150" i="12"/>
  <c r="F150" i="12" s="1"/>
  <c r="S150" i="10" s="1"/>
  <c r="D151" i="12"/>
  <c r="F151" i="12" s="1"/>
  <c r="S151" i="10" s="1"/>
  <c r="D152" i="12"/>
  <c r="F152" i="12" s="1"/>
  <c r="S152" i="10" s="1"/>
  <c r="D153" i="12"/>
  <c r="F153" i="12" s="1"/>
  <c r="S153" i="10" s="1"/>
  <c r="D154" i="12"/>
  <c r="F154" i="12" s="1"/>
  <c r="S154" i="10" s="1"/>
  <c r="D155" i="12"/>
  <c r="F155" i="12" s="1"/>
  <c r="S155" i="10" s="1"/>
  <c r="D156" i="12"/>
  <c r="F156" i="12" s="1"/>
  <c r="S156" i="10" s="1"/>
  <c r="D157" i="12"/>
  <c r="F157" i="12" s="1"/>
  <c r="S157" i="10" s="1"/>
  <c r="D158" i="12"/>
  <c r="F158" i="12" s="1"/>
  <c r="S158" i="10" s="1"/>
  <c r="D159" i="12"/>
  <c r="D160" i="12"/>
  <c r="D161" i="12"/>
  <c r="F161" i="12" s="1"/>
  <c r="S161" i="10" s="1"/>
  <c r="D162" i="12"/>
  <c r="D163" i="12"/>
  <c r="D164" i="12"/>
  <c r="D167" i="12"/>
  <c r="F167" i="12" s="1"/>
  <c r="S167" i="10" s="1"/>
  <c r="D168" i="12"/>
  <c r="D169" i="12"/>
  <c r="D170" i="12"/>
  <c r="D171" i="12"/>
  <c r="D172" i="12"/>
  <c r="D173" i="12"/>
  <c r="F173" i="12" s="1"/>
  <c r="S173" i="10" s="1"/>
  <c r="D174" i="12"/>
  <c r="D175" i="12"/>
  <c r="D176" i="12"/>
  <c r="F176" i="12" s="1"/>
  <c r="S176" i="10" s="1"/>
  <c r="D177" i="12"/>
  <c r="F177" i="12" s="1"/>
  <c r="S177" i="10" s="1"/>
  <c r="D178" i="12"/>
  <c r="F178" i="12" s="1"/>
  <c r="S178" i="10" s="1"/>
  <c r="D179" i="12"/>
  <c r="F179" i="12" s="1"/>
  <c r="S179" i="10" s="1"/>
  <c r="D180" i="12"/>
  <c r="F180" i="12" s="1"/>
  <c r="S180" i="10" s="1"/>
  <c r="F181" i="12"/>
  <c r="S181" i="10" s="1"/>
  <c r="F182" i="12"/>
  <c r="S182" i="10" s="1"/>
  <c r="D183" i="12"/>
  <c r="F183" i="12" s="1"/>
  <c r="S183" i="10" s="1"/>
  <c r="D184" i="12"/>
  <c r="F184" i="12" s="1"/>
  <c r="S184" i="10" s="1"/>
  <c r="D185" i="12"/>
  <c r="F185" i="12" s="1"/>
  <c r="S185" i="10" s="1"/>
  <c r="D186" i="12"/>
  <c r="F186" i="12" s="1"/>
  <c r="S186" i="10" s="1"/>
  <c r="D187" i="12"/>
  <c r="F187" i="12" s="1"/>
  <c r="S187" i="10" s="1"/>
  <c r="D188" i="12"/>
  <c r="F188" i="12" s="1"/>
  <c r="S188" i="10" s="1"/>
  <c r="D189" i="12"/>
  <c r="F189" i="12" s="1"/>
  <c r="S189" i="10" s="1"/>
  <c r="D190" i="12"/>
  <c r="F190" i="12" s="1"/>
  <c r="S190" i="10" s="1"/>
  <c r="D191" i="12"/>
  <c r="F191" i="12" s="1"/>
  <c r="S191" i="10" s="1"/>
  <c r="D192" i="12"/>
  <c r="F192" i="12" s="1"/>
  <c r="S192" i="10" s="1"/>
  <c r="D193" i="12"/>
  <c r="F193" i="12" s="1"/>
  <c r="S193" i="10" s="1"/>
  <c r="D194" i="12"/>
  <c r="F194" i="12" s="1"/>
  <c r="S194" i="10" s="1"/>
  <c r="D195" i="12"/>
  <c r="F195" i="12" s="1"/>
  <c r="S195" i="10" s="1"/>
  <c r="D196" i="12"/>
  <c r="F196" i="12" s="1"/>
  <c r="S196" i="10" s="1"/>
  <c r="D197" i="12"/>
  <c r="F197" i="12" s="1"/>
  <c r="S197" i="10" s="1"/>
  <c r="D198" i="12"/>
  <c r="F198" i="12" s="1"/>
  <c r="S198" i="10" s="1"/>
  <c r="D199" i="12"/>
  <c r="F199" i="12" s="1"/>
  <c r="S199" i="10" s="1"/>
  <c r="D200" i="12"/>
  <c r="D201" i="12"/>
  <c r="D202" i="12"/>
  <c r="D203" i="12"/>
  <c r="D204" i="12"/>
  <c r="D205" i="12"/>
  <c r="F205" i="12" s="1"/>
  <c r="S205" i="10" s="1"/>
  <c r="D206" i="12"/>
  <c r="F206" i="12" s="1"/>
  <c r="S206" i="10" s="1"/>
  <c r="D207" i="12"/>
  <c r="F207" i="12" s="1"/>
  <c r="S207" i="10" s="1"/>
  <c r="D208" i="12"/>
  <c r="D209" i="12"/>
  <c r="F209" i="12" s="1"/>
  <c r="S209" i="10" s="1"/>
  <c r="D210" i="12"/>
  <c r="F210" i="12" s="1"/>
  <c r="S210" i="10" s="1"/>
  <c r="D211" i="12"/>
  <c r="F211" i="12" s="1"/>
  <c r="S211" i="10" s="1"/>
  <c r="D212" i="12"/>
  <c r="F212" i="12" s="1"/>
  <c r="S212" i="10" s="1"/>
  <c r="D213" i="12"/>
  <c r="F213" i="12" s="1"/>
  <c r="S213" i="10" s="1"/>
  <c r="D214" i="12"/>
  <c r="F214" i="12" s="1"/>
  <c r="S214" i="10" s="1"/>
  <c r="D215" i="12"/>
  <c r="F215" i="12" s="1"/>
  <c r="S215" i="10" s="1"/>
  <c r="D3" i="12"/>
  <c r="F3" i="12" s="1"/>
  <c r="S3" i="10" s="1"/>
  <c r="D2" i="12"/>
  <c r="F2" i="12" s="1"/>
  <c r="S2" i="10" s="1"/>
  <c r="J208" i="12"/>
  <c r="J204" i="12"/>
  <c r="J203" i="12"/>
  <c r="J202" i="12"/>
  <c r="J201" i="12"/>
  <c r="J200" i="12"/>
  <c r="J175" i="12"/>
  <c r="J174" i="12"/>
  <c r="J172" i="12"/>
  <c r="J171" i="12"/>
  <c r="J170" i="12"/>
  <c r="J169" i="12"/>
  <c r="J168" i="12"/>
  <c r="J166" i="12"/>
  <c r="J165" i="12"/>
  <c r="J164" i="12"/>
  <c r="J163" i="12"/>
  <c r="J162" i="12"/>
  <c r="J160" i="12"/>
  <c r="J159" i="12"/>
  <c r="J118" i="12"/>
  <c r="J116" i="12"/>
  <c r="J115" i="12"/>
  <c r="J114" i="12"/>
  <c r="J113" i="12"/>
  <c r="J106" i="12"/>
  <c r="J102" i="12"/>
  <c r="J101" i="12"/>
  <c r="J100" i="12"/>
  <c r="J99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7" i="12"/>
  <c r="J76" i="12"/>
  <c r="J75" i="12"/>
  <c r="J74" i="12"/>
  <c r="J73" i="12"/>
  <c r="J72" i="12"/>
  <c r="J71" i="12"/>
  <c r="J65" i="12"/>
  <c r="J61" i="12"/>
  <c r="J58" i="12"/>
  <c r="J39" i="12"/>
  <c r="J19" i="12"/>
  <c r="J18" i="12"/>
  <c r="J4" i="12"/>
  <c r="F218" i="19" l="1"/>
  <c r="H8" i="19"/>
  <c r="H10" i="15"/>
  <c r="J10" i="15" s="1"/>
  <c r="H11" i="15"/>
  <c r="J11" i="15" s="1"/>
  <c r="H12" i="15"/>
  <c r="J12" i="15" s="1"/>
  <c r="H13" i="15"/>
  <c r="J13" i="15" s="1"/>
  <c r="H14" i="15"/>
  <c r="J14" i="15" s="1"/>
  <c r="H15" i="15"/>
  <c r="J15" i="15" s="1"/>
  <c r="H16" i="15"/>
  <c r="J16" i="15" s="1"/>
  <c r="H17" i="15"/>
  <c r="J17" i="15" s="1"/>
  <c r="H18" i="15"/>
  <c r="J18" i="15" s="1"/>
  <c r="H19" i="15"/>
  <c r="J19" i="15" s="1"/>
  <c r="H20" i="15"/>
  <c r="J20" i="15" s="1"/>
  <c r="H21" i="15"/>
  <c r="J21" i="15" s="1"/>
  <c r="H22" i="15"/>
  <c r="J22" i="15" s="1"/>
  <c r="H23" i="15"/>
  <c r="J23" i="15" s="1"/>
  <c r="H25" i="15"/>
  <c r="J25" i="15" s="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S10" i="10"/>
  <c r="H3" i="15"/>
  <c r="J3" i="15" s="1"/>
  <c r="H4" i="15"/>
  <c r="J4" i="15" s="1"/>
  <c r="H5" i="15"/>
  <c r="J5" i="15" s="1"/>
  <c r="H6" i="15"/>
  <c r="J6" i="15" s="1"/>
  <c r="H7" i="15"/>
  <c r="J7" i="15" s="1"/>
  <c r="J24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8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4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8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4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8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H24" i="22"/>
  <c r="J24" i="22" s="1"/>
  <c r="H26" i="22"/>
  <c r="J26" i="22" s="1"/>
  <c r="H27" i="22"/>
  <c r="J27" i="22" s="1"/>
  <c r="H28" i="22"/>
  <c r="J28" i="22" s="1"/>
  <c r="H29" i="22"/>
  <c r="J29" i="22" s="1"/>
  <c r="H30" i="22"/>
  <c r="J30" i="22" s="1"/>
  <c r="H31" i="22"/>
  <c r="J31" i="22" s="1"/>
  <c r="H32" i="22"/>
  <c r="J32" i="22" s="1"/>
  <c r="H33" i="22"/>
  <c r="J33" i="22" s="1"/>
  <c r="H34" i="22"/>
  <c r="J34" i="22" s="1"/>
  <c r="H35" i="22"/>
  <c r="J35" i="22" s="1"/>
  <c r="H36" i="22"/>
  <c r="J36" i="22" s="1"/>
  <c r="H37" i="22"/>
  <c r="J37" i="22" s="1"/>
  <c r="H38" i="22"/>
  <c r="J38" i="22" s="1"/>
  <c r="H39" i="22"/>
  <c r="J39" i="22" s="1"/>
  <c r="H40" i="22"/>
  <c r="J40" i="22" s="1"/>
  <c r="H41" i="22"/>
  <c r="J41" i="22" s="1"/>
  <c r="H42" i="22"/>
  <c r="J42" i="22" s="1"/>
  <c r="H43" i="22"/>
  <c r="J43" i="22" s="1"/>
  <c r="H44" i="22"/>
  <c r="J44" i="22" s="1"/>
  <c r="H45" i="22"/>
  <c r="J45" i="22" s="1"/>
  <c r="H46" i="22"/>
  <c r="J46" i="22" s="1"/>
  <c r="H47" i="22"/>
  <c r="J47" i="22" s="1"/>
  <c r="H48" i="22"/>
  <c r="J48" i="22" s="1"/>
  <c r="H49" i="22"/>
  <c r="J49" i="22" s="1"/>
  <c r="H50" i="22"/>
  <c r="J50" i="22" s="1"/>
  <c r="H51" i="22"/>
  <c r="J51" i="22" s="1"/>
  <c r="H52" i="22"/>
  <c r="J52" i="22" s="1"/>
  <c r="H53" i="22"/>
  <c r="J53" i="22" s="1"/>
  <c r="H54" i="22"/>
  <c r="J54" i="22" s="1"/>
  <c r="H55" i="22"/>
  <c r="J55" i="22" s="1"/>
  <c r="H56" i="22"/>
  <c r="J56" i="22" s="1"/>
  <c r="H57" i="22"/>
  <c r="J57" i="22" s="1"/>
  <c r="H58" i="22"/>
  <c r="J58" i="22" s="1"/>
  <c r="H60" i="22"/>
  <c r="J60" i="22" s="1"/>
  <c r="H61" i="22"/>
  <c r="J61" i="22" s="1"/>
  <c r="H62" i="22"/>
  <c r="J62" i="22" s="1"/>
  <c r="H63" i="22"/>
  <c r="J63" i="22" s="1"/>
  <c r="H64" i="22"/>
  <c r="J64" i="22" s="1"/>
  <c r="H65" i="22"/>
  <c r="J65" i="22" s="1"/>
  <c r="H66" i="22"/>
  <c r="J66" i="22" s="1"/>
  <c r="H67" i="22"/>
  <c r="J67" i="22" s="1"/>
  <c r="H68" i="22"/>
  <c r="J68" i="22" s="1"/>
  <c r="H69" i="22"/>
  <c r="J69" i="22" s="1"/>
  <c r="H70" i="22"/>
  <c r="J70" i="22" s="1"/>
  <c r="H71" i="22"/>
  <c r="J71" i="22" s="1"/>
  <c r="H72" i="22"/>
  <c r="J72" i="22" s="1"/>
  <c r="H73" i="22"/>
  <c r="J73" i="22" s="1"/>
  <c r="H74" i="22"/>
  <c r="J74" i="22" s="1"/>
  <c r="H75" i="22"/>
  <c r="J75" i="22" s="1"/>
  <c r="H76" i="22"/>
  <c r="J76" i="22" s="1"/>
  <c r="H77" i="22"/>
  <c r="J77" i="22" s="1"/>
  <c r="H79" i="22"/>
  <c r="J79" i="22" s="1"/>
  <c r="H80" i="22"/>
  <c r="J80" i="22" s="1"/>
  <c r="H81" i="22"/>
  <c r="J81" i="22" s="1"/>
  <c r="H82" i="22"/>
  <c r="J82" i="22" s="1"/>
  <c r="H83" i="22"/>
  <c r="J83" i="22" s="1"/>
  <c r="H84" i="22"/>
  <c r="J84" i="22" s="1"/>
  <c r="H85" i="22"/>
  <c r="J85" i="22" s="1"/>
  <c r="H86" i="22"/>
  <c r="J86" i="22" s="1"/>
  <c r="H87" i="22"/>
  <c r="J87" i="22" s="1"/>
  <c r="H88" i="22"/>
  <c r="J88" i="22" s="1"/>
  <c r="H89" i="22"/>
  <c r="J89" i="22" s="1"/>
  <c r="H90" i="22"/>
  <c r="J90" i="22" s="1"/>
  <c r="H91" i="22"/>
  <c r="J91" i="22" s="1"/>
  <c r="H92" i="22"/>
  <c r="J92" i="22" s="1"/>
  <c r="H93" i="22"/>
  <c r="J93" i="22" s="1"/>
  <c r="H94" i="22"/>
  <c r="J94" i="22" s="1"/>
  <c r="H95" i="22"/>
  <c r="J95" i="22" s="1"/>
  <c r="H96" i="22"/>
  <c r="J96" i="22" s="1"/>
  <c r="H97" i="22"/>
  <c r="J97" i="22" s="1"/>
  <c r="H98" i="22"/>
  <c r="J98" i="22" s="1"/>
  <c r="H99" i="22"/>
  <c r="J99" i="22" s="1"/>
  <c r="H100" i="22"/>
  <c r="J100" i="22" s="1"/>
  <c r="H101" i="22"/>
  <c r="J101" i="22" s="1"/>
  <c r="H102" i="22"/>
  <c r="J102" i="22" s="1"/>
  <c r="H103" i="22"/>
  <c r="J103" i="22" s="1"/>
  <c r="H104" i="22"/>
  <c r="J104" i="22" s="1"/>
  <c r="H105" i="22"/>
  <c r="J105" i="22" s="1"/>
  <c r="H106" i="22"/>
  <c r="J106" i="22" s="1"/>
  <c r="H107" i="22"/>
  <c r="J107" i="22" s="1"/>
  <c r="H108" i="22"/>
  <c r="J108" i="22" s="1"/>
  <c r="H109" i="22"/>
  <c r="J109" i="22" s="1"/>
  <c r="H110" i="22"/>
  <c r="J110" i="22" s="1"/>
  <c r="H111" i="22"/>
  <c r="J111" i="22" s="1"/>
  <c r="H112" i="22"/>
  <c r="J112" i="22" s="1"/>
  <c r="H113" i="22"/>
  <c r="J113" i="22" s="1"/>
  <c r="H114" i="22"/>
  <c r="J114" i="22" s="1"/>
  <c r="H115" i="22"/>
  <c r="J115" i="22" s="1"/>
  <c r="H116" i="22"/>
  <c r="J116" i="22" s="1"/>
  <c r="H118" i="22"/>
  <c r="J118" i="22" s="1"/>
  <c r="H120" i="22"/>
  <c r="J120" i="22" s="1"/>
  <c r="H121" i="22"/>
  <c r="J121" i="22" s="1"/>
  <c r="H122" i="22"/>
  <c r="J122" i="22" s="1"/>
  <c r="H123" i="22"/>
  <c r="J123" i="22" s="1"/>
  <c r="H124" i="22"/>
  <c r="J124" i="22" s="1"/>
  <c r="H125" i="22"/>
  <c r="J125" i="22" s="1"/>
  <c r="H126" i="22"/>
  <c r="J126" i="22" s="1"/>
  <c r="H127" i="22"/>
  <c r="J127" i="22" s="1"/>
  <c r="H128" i="22"/>
  <c r="J128" i="22" s="1"/>
  <c r="H129" i="22"/>
  <c r="J129" i="22" s="1"/>
  <c r="H130" i="22"/>
  <c r="H131" i="22"/>
  <c r="J131" i="22" s="1"/>
  <c r="H132" i="22"/>
  <c r="J132" i="22" s="1"/>
  <c r="H133" i="22"/>
  <c r="J133" i="22" s="1"/>
  <c r="H134" i="22"/>
  <c r="J134" i="22" s="1"/>
  <c r="H135" i="22"/>
  <c r="J135" i="22" s="1"/>
  <c r="H136" i="22"/>
  <c r="J136" i="22" s="1"/>
  <c r="H137" i="22"/>
  <c r="J137" i="22" s="1"/>
  <c r="H138" i="22"/>
  <c r="J138" i="22" s="1"/>
  <c r="H139" i="22"/>
  <c r="J139" i="22" s="1"/>
  <c r="H140" i="22"/>
  <c r="J140" i="22" s="1"/>
  <c r="H141" i="22"/>
  <c r="J141" i="22" s="1"/>
  <c r="H142" i="22"/>
  <c r="J142" i="22" s="1"/>
  <c r="H143" i="22"/>
  <c r="J143" i="22" s="1"/>
  <c r="H144" i="22"/>
  <c r="J144" i="22" s="1"/>
  <c r="H145" i="22"/>
  <c r="J145" i="22" s="1"/>
  <c r="H146" i="22"/>
  <c r="J146" i="22" s="1"/>
  <c r="H147" i="22"/>
  <c r="J147" i="22" s="1"/>
  <c r="H148" i="22"/>
  <c r="J148" i="22" s="1"/>
  <c r="H149" i="22"/>
  <c r="J149" i="22" s="1"/>
  <c r="H150" i="22"/>
  <c r="J150" i="22" s="1"/>
  <c r="H151" i="22"/>
  <c r="J151" i="22" s="1"/>
  <c r="H152" i="22"/>
  <c r="J152" i="22" s="1"/>
  <c r="H153" i="22"/>
  <c r="J153" i="22" s="1"/>
  <c r="H154" i="22"/>
  <c r="J154" i="22" s="1"/>
  <c r="H155" i="22"/>
  <c r="J155" i="22" s="1"/>
  <c r="H156" i="22"/>
  <c r="J156" i="22" s="1"/>
  <c r="H157" i="22"/>
  <c r="J157" i="22" s="1"/>
  <c r="H158" i="22"/>
  <c r="J158" i="22" s="1"/>
  <c r="H159" i="22"/>
  <c r="J159" i="22" s="1"/>
  <c r="H160" i="22"/>
  <c r="J160" i="22" s="1"/>
  <c r="H161" i="22"/>
  <c r="J161" i="22" s="1"/>
  <c r="H162" i="22"/>
  <c r="J162" i="22" s="1"/>
  <c r="H163" i="22"/>
  <c r="J163" i="22" s="1"/>
  <c r="H164" i="22"/>
  <c r="J164" i="22" s="1"/>
  <c r="H165" i="22"/>
  <c r="J165" i="22" s="1"/>
  <c r="H166" i="22"/>
  <c r="J166" i="22" s="1"/>
  <c r="H167" i="22"/>
  <c r="J167" i="22" s="1"/>
  <c r="H168" i="22"/>
  <c r="J168" i="22" s="1"/>
  <c r="H169" i="22"/>
  <c r="J169" i="22" s="1"/>
  <c r="H170" i="22"/>
  <c r="J170" i="22" s="1"/>
  <c r="H171" i="22"/>
  <c r="J171" i="22" s="1"/>
  <c r="H172" i="22"/>
  <c r="J172" i="22" s="1"/>
  <c r="H173" i="22"/>
  <c r="J173" i="22" s="1"/>
  <c r="H174" i="22"/>
  <c r="J174" i="22" s="1"/>
  <c r="H175" i="22"/>
  <c r="J175" i="22" s="1"/>
  <c r="H176" i="22"/>
  <c r="J176" i="22" s="1"/>
  <c r="H177" i="22"/>
  <c r="J177" i="22" s="1"/>
  <c r="H178" i="22"/>
  <c r="J178" i="22" s="1"/>
  <c r="H179" i="22"/>
  <c r="J179" i="22" s="1"/>
  <c r="H180" i="22"/>
  <c r="J180" i="22" s="1"/>
  <c r="H181" i="22"/>
  <c r="J181" i="22" s="1"/>
  <c r="H182" i="22"/>
  <c r="J182" i="22" s="1"/>
  <c r="H183" i="22"/>
  <c r="J183" i="22" s="1"/>
  <c r="H184" i="22"/>
  <c r="J184" i="22" s="1"/>
  <c r="H185" i="22"/>
  <c r="J185" i="22" s="1"/>
  <c r="H186" i="22"/>
  <c r="J186" i="22" s="1"/>
  <c r="H187" i="22"/>
  <c r="J187" i="22" s="1"/>
  <c r="H188" i="22"/>
  <c r="J188" i="22" s="1"/>
  <c r="H189" i="22"/>
  <c r="J189" i="22" s="1"/>
  <c r="H190" i="22"/>
  <c r="J190" i="22" s="1"/>
  <c r="H191" i="22"/>
  <c r="J191" i="22" s="1"/>
  <c r="H192" i="22"/>
  <c r="J192" i="22" s="1"/>
  <c r="H193" i="22"/>
  <c r="J193" i="22" s="1"/>
  <c r="H194" i="22"/>
  <c r="J194" i="22" s="1"/>
  <c r="H195" i="22"/>
  <c r="J195" i="22" s="1"/>
  <c r="H196" i="22"/>
  <c r="J196" i="22" s="1"/>
  <c r="H197" i="22"/>
  <c r="J197" i="22" s="1"/>
  <c r="H198" i="22"/>
  <c r="J198" i="22" s="1"/>
  <c r="H199" i="22"/>
  <c r="J199" i="22" s="1"/>
  <c r="H200" i="22"/>
  <c r="J200" i="22" s="1"/>
  <c r="H201" i="22"/>
  <c r="J201" i="22" s="1"/>
  <c r="H202" i="22"/>
  <c r="J202" i="22" s="1"/>
  <c r="H203" i="22"/>
  <c r="J203" i="22" s="1"/>
  <c r="H204" i="22"/>
  <c r="J204" i="22" s="1"/>
  <c r="H205" i="22"/>
  <c r="J205" i="22" s="1"/>
  <c r="H206" i="22"/>
  <c r="J206" i="22" s="1"/>
  <c r="H207" i="22"/>
  <c r="J207" i="22" s="1"/>
  <c r="H208" i="22"/>
  <c r="J208" i="22" s="1"/>
  <c r="H209" i="22"/>
  <c r="J209" i="22" s="1"/>
  <c r="H210" i="22"/>
  <c r="J210" i="22" s="1"/>
  <c r="H211" i="22"/>
  <c r="J211" i="22" s="1"/>
  <c r="H212" i="22"/>
  <c r="J212" i="22" s="1"/>
  <c r="H213" i="22"/>
  <c r="J213" i="22" s="1"/>
  <c r="H214" i="22"/>
  <c r="J214" i="22" s="1"/>
  <c r="H215" i="22"/>
  <c r="J215" i="22" s="1"/>
  <c r="H24" i="23"/>
  <c r="J24" i="23" s="1"/>
  <c r="H26" i="23"/>
  <c r="J26" i="23" s="1"/>
  <c r="H27" i="23"/>
  <c r="J27" i="23" s="1"/>
  <c r="H28" i="23"/>
  <c r="J28" i="23" s="1"/>
  <c r="H29" i="23"/>
  <c r="J29" i="23" s="1"/>
  <c r="H30" i="23"/>
  <c r="J30" i="23" s="1"/>
  <c r="H31" i="23"/>
  <c r="J31" i="23" s="1"/>
  <c r="H32" i="23"/>
  <c r="J32" i="23" s="1"/>
  <c r="H33" i="23"/>
  <c r="J33" i="23" s="1"/>
  <c r="H34" i="23"/>
  <c r="J34" i="23" s="1"/>
  <c r="H35" i="23"/>
  <c r="J35" i="23" s="1"/>
  <c r="H36" i="23"/>
  <c r="J36" i="23" s="1"/>
  <c r="H37" i="23"/>
  <c r="J37" i="23" s="1"/>
  <c r="H38" i="23"/>
  <c r="J38" i="23" s="1"/>
  <c r="H39" i="23"/>
  <c r="J39" i="23" s="1"/>
  <c r="H40" i="23"/>
  <c r="J40" i="23" s="1"/>
  <c r="H41" i="23"/>
  <c r="J41" i="23" s="1"/>
  <c r="H42" i="23"/>
  <c r="J42" i="23" s="1"/>
  <c r="H43" i="23"/>
  <c r="J43" i="23" s="1"/>
  <c r="H44" i="23"/>
  <c r="J44" i="23" s="1"/>
  <c r="H45" i="23"/>
  <c r="J45" i="23" s="1"/>
  <c r="H46" i="23"/>
  <c r="J46" i="23" s="1"/>
  <c r="H47" i="23"/>
  <c r="J47" i="23" s="1"/>
  <c r="H48" i="23"/>
  <c r="J48" i="23" s="1"/>
  <c r="H49" i="23"/>
  <c r="J49" i="23" s="1"/>
  <c r="H50" i="23"/>
  <c r="J50" i="23" s="1"/>
  <c r="H51" i="23"/>
  <c r="J51" i="23" s="1"/>
  <c r="H52" i="23"/>
  <c r="J52" i="23" s="1"/>
  <c r="H53" i="23"/>
  <c r="J53" i="23" s="1"/>
  <c r="H54" i="23"/>
  <c r="J54" i="23" s="1"/>
  <c r="H55" i="23"/>
  <c r="J55" i="23" s="1"/>
  <c r="H56" i="23"/>
  <c r="J56" i="23" s="1"/>
  <c r="H57" i="23"/>
  <c r="J57" i="23" s="1"/>
  <c r="H58" i="23"/>
  <c r="J58" i="23" s="1"/>
  <c r="H60" i="23"/>
  <c r="J60" i="23" s="1"/>
  <c r="H61" i="23"/>
  <c r="J61" i="23" s="1"/>
  <c r="H62" i="23"/>
  <c r="J62" i="23" s="1"/>
  <c r="H63" i="23"/>
  <c r="J63" i="23" s="1"/>
  <c r="H64" i="23"/>
  <c r="J64" i="23" s="1"/>
  <c r="H65" i="23"/>
  <c r="J65" i="23" s="1"/>
  <c r="H66" i="23"/>
  <c r="J66" i="23" s="1"/>
  <c r="H67" i="23"/>
  <c r="J67" i="23" s="1"/>
  <c r="H68" i="23"/>
  <c r="J68" i="23" s="1"/>
  <c r="H69" i="23"/>
  <c r="J69" i="23" s="1"/>
  <c r="H70" i="23"/>
  <c r="J70" i="23" s="1"/>
  <c r="H71" i="23"/>
  <c r="J71" i="23" s="1"/>
  <c r="H72" i="23"/>
  <c r="J72" i="23" s="1"/>
  <c r="H73" i="23"/>
  <c r="J73" i="23" s="1"/>
  <c r="H74" i="23"/>
  <c r="J74" i="23" s="1"/>
  <c r="H75" i="23"/>
  <c r="J75" i="23" s="1"/>
  <c r="H76" i="23"/>
  <c r="J76" i="23" s="1"/>
  <c r="H77" i="23"/>
  <c r="J77" i="23" s="1"/>
  <c r="H79" i="23"/>
  <c r="J79" i="23" s="1"/>
  <c r="H80" i="23"/>
  <c r="J80" i="23" s="1"/>
  <c r="H81" i="23"/>
  <c r="J81" i="23" s="1"/>
  <c r="H82" i="23"/>
  <c r="J82" i="23" s="1"/>
  <c r="H83" i="23"/>
  <c r="J83" i="23" s="1"/>
  <c r="H84" i="23"/>
  <c r="J84" i="23" s="1"/>
  <c r="H85" i="23"/>
  <c r="J85" i="23" s="1"/>
  <c r="H86" i="23"/>
  <c r="J86" i="23" s="1"/>
  <c r="H87" i="23"/>
  <c r="J87" i="23" s="1"/>
  <c r="H88" i="23"/>
  <c r="J88" i="23" s="1"/>
  <c r="H89" i="23"/>
  <c r="J89" i="23" s="1"/>
  <c r="H90" i="23"/>
  <c r="J90" i="23" s="1"/>
  <c r="H91" i="23"/>
  <c r="J91" i="23" s="1"/>
  <c r="H92" i="23"/>
  <c r="J92" i="23" s="1"/>
  <c r="H93" i="23"/>
  <c r="J93" i="23" s="1"/>
  <c r="H94" i="23"/>
  <c r="J94" i="23" s="1"/>
  <c r="H95" i="23"/>
  <c r="J95" i="23" s="1"/>
  <c r="H96" i="23"/>
  <c r="J96" i="23" s="1"/>
  <c r="H97" i="23"/>
  <c r="J97" i="23" s="1"/>
  <c r="H98" i="23"/>
  <c r="J98" i="23" s="1"/>
  <c r="H99" i="23"/>
  <c r="J99" i="23" s="1"/>
  <c r="H100" i="23"/>
  <c r="J100" i="23" s="1"/>
  <c r="H101" i="23"/>
  <c r="J101" i="23" s="1"/>
  <c r="H102" i="23"/>
  <c r="J102" i="23" s="1"/>
  <c r="H103" i="23"/>
  <c r="J103" i="23" s="1"/>
  <c r="H104" i="23"/>
  <c r="J104" i="23" s="1"/>
  <c r="H105" i="23"/>
  <c r="J105" i="23" s="1"/>
  <c r="H106" i="23"/>
  <c r="J106" i="23" s="1"/>
  <c r="H107" i="23"/>
  <c r="J107" i="23" s="1"/>
  <c r="H108" i="23"/>
  <c r="J108" i="23" s="1"/>
  <c r="H109" i="23"/>
  <c r="J109" i="23" s="1"/>
  <c r="H110" i="23"/>
  <c r="J110" i="23" s="1"/>
  <c r="H111" i="23"/>
  <c r="J111" i="23" s="1"/>
  <c r="H112" i="23"/>
  <c r="J112" i="23" s="1"/>
  <c r="H113" i="23"/>
  <c r="J113" i="23" s="1"/>
  <c r="H114" i="23"/>
  <c r="J114" i="23" s="1"/>
  <c r="H115" i="23"/>
  <c r="J115" i="23" s="1"/>
  <c r="H116" i="23"/>
  <c r="J116" i="23" s="1"/>
  <c r="H118" i="23"/>
  <c r="J118" i="23" s="1"/>
  <c r="H120" i="23"/>
  <c r="J120" i="23" s="1"/>
  <c r="H121" i="23"/>
  <c r="J121" i="23" s="1"/>
  <c r="H122" i="23"/>
  <c r="J122" i="23" s="1"/>
  <c r="H123" i="23"/>
  <c r="J123" i="23" s="1"/>
  <c r="H124" i="23"/>
  <c r="J124" i="23" s="1"/>
  <c r="H125" i="23"/>
  <c r="J125" i="23" s="1"/>
  <c r="H126" i="23"/>
  <c r="J126" i="23" s="1"/>
  <c r="H127" i="23"/>
  <c r="J127" i="23" s="1"/>
  <c r="H128" i="23"/>
  <c r="J128" i="23" s="1"/>
  <c r="H129" i="23"/>
  <c r="J129" i="23" s="1"/>
  <c r="H130" i="23"/>
  <c r="J130" i="23" s="1"/>
  <c r="H131" i="23"/>
  <c r="J131" i="23" s="1"/>
  <c r="H132" i="23"/>
  <c r="J132" i="23" s="1"/>
  <c r="H133" i="23"/>
  <c r="J133" i="23" s="1"/>
  <c r="H134" i="23"/>
  <c r="J134" i="23" s="1"/>
  <c r="H135" i="23"/>
  <c r="J135" i="23" s="1"/>
  <c r="H136" i="23"/>
  <c r="J136" i="23" s="1"/>
  <c r="H137" i="23"/>
  <c r="J137" i="23" s="1"/>
  <c r="H138" i="23"/>
  <c r="J138" i="23" s="1"/>
  <c r="H139" i="23"/>
  <c r="J139" i="23" s="1"/>
  <c r="H140" i="23"/>
  <c r="J140" i="23" s="1"/>
  <c r="H141" i="23"/>
  <c r="J141" i="23" s="1"/>
  <c r="H142" i="23"/>
  <c r="J142" i="23" s="1"/>
  <c r="H143" i="23"/>
  <c r="J143" i="23" s="1"/>
  <c r="H144" i="23"/>
  <c r="J144" i="23" s="1"/>
  <c r="H145" i="23"/>
  <c r="J145" i="23" s="1"/>
  <c r="H146" i="23"/>
  <c r="J146" i="23" s="1"/>
  <c r="H147" i="23"/>
  <c r="J147" i="23" s="1"/>
  <c r="H148" i="23"/>
  <c r="J148" i="23" s="1"/>
  <c r="H149" i="23"/>
  <c r="J149" i="23" s="1"/>
  <c r="H150" i="23"/>
  <c r="J150" i="23" s="1"/>
  <c r="H151" i="23"/>
  <c r="J151" i="23" s="1"/>
  <c r="H152" i="23"/>
  <c r="J152" i="23" s="1"/>
  <c r="H153" i="23"/>
  <c r="J153" i="23" s="1"/>
  <c r="H154" i="23"/>
  <c r="J154" i="23" s="1"/>
  <c r="H155" i="23"/>
  <c r="J155" i="23" s="1"/>
  <c r="H156" i="23"/>
  <c r="J156" i="23" s="1"/>
  <c r="H157" i="23"/>
  <c r="J157" i="23" s="1"/>
  <c r="H158" i="23"/>
  <c r="J158" i="23" s="1"/>
  <c r="H159" i="23"/>
  <c r="J159" i="23" s="1"/>
  <c r="H160" i="23"/>
  <c r="J160" i="23" s="1"/>
  <c r="H161" i="23"/>
  <c r="J161" i="23" s="1"/>
  <c r="H162" i="23"/>
  <c r="J162" i="23" s="1"/>
  <c r="H163" i="23"/>
  <c r="J163" i="23" s="1"/>
  <c r="H164" i="23"/>
  <c r="J164" i="23" s="1"/>
  <c r="H165" i="23"/>
  <c r="J165" i="23" s="1"/>
  <c r="H166" i="23"/>
  <c r="J166" i="23" s="1"/>
  <c r="H167" i="23"/>
  <c r="J167" i="23" s="1"/>
  <c r="H168" i="23"/>
  <c r="J168" i="23" s="1"/>
  <c r="H169" i="23"/>
  <c r="J169" i="23" s="1"/>
  <c r="H170" i="23"/>
  <c r="J170" i="23" s="1"/>
  <c r="H171" i="23"/>
  <c r="J171" i="23" s="1"/>
  <c r="H172" i="23"/>
  <c r="J172" i="23" s="1"/>
  <c r="H173" i="23"/>
  <c r="J173" i="23" s="1"/>
  <c r="H174" i="23"/>
  <c r="J174" i="23" s="1"/>
  <c r="H175" i="23"/>
  <c r="J175" i="23" s="1"/>
  <c r="H176" i="23"/>
  <c r="J176" i="23" s="1"/>
  <c r="H177" i="23"/>
  <c r="J177" i="23" s="1"/>
  <c r="H178" i="23"/>
  <c r="J178" i="23" s="1"/>
  <c r="H179" i="23"/>
  <c r="J179" i="23" s="1"/>
  <c r="H180" i="23"/>
  <c r="J180" i="23" s="1"/>
  <c r="H181" i="23"/>
  <c r="J181" i="23" s="1"/>
  <c r="H182" i="23"/>
  <c r="J182" i="23" s="1"/>
  <c r="H183" i="23"/>
  <c r="J183" i="23" s="1"/>
  <c r="H184" i="23"/>
  <c r="J184" i="23" s="1"/>
  <c r="H185" i="23"/>
  <c r="J185" i="23" s="1"/>
  <c r="H186" i="23"/>
  <c r="J186" i="23" s="1"/>
  <c r="H187" i="23"/>
  <c r="J187" i="23" s="1"/>
  <c r="H188" i="23"/>
  <c r="J188" i="23" s="1"/>
  <c r="H189" i="23"/>
  <c r="J189" i="23" s="1"/>
  <c r="H190" i="23"/>
  <c r="J190" i="23" s="1"/>
  <c r="H191" i="23"/>
  <c r="J191" i="23" s="1"/>
  <c r="H192" i="23"/>
  <c r="J192" i="23" s="1"/>
  <c r="H193" i="23"/>
  <c r="J193" i="23" s="1"/>
  <c r="H194" i="23"/>
  <c r="J194" i="23" s="1"/>
  <c r="H195" i="23"/>
  <c r="J195" i="23" s="1"/>
  <c r="H196" i="23"/>
  <c r="J196" i="23" s="1"/>
  <c r="H197" i="23"/>
  <c r="J197" i="23" s="1"/>
  <c r="H198" i="23"/>
  <c r="J198" i="23" s="1"/>
  <c r="H199" i="23"/>
  <c r="J199" i="23" s="1"/>
  <c r="H200" i="23"/>
  <c r="J200" i="23" s="1"/>
  <c r="H201" i="23"/>
  <c r="J201" i="23" s="1"/>
  <c r="H202" i="23"/>
  <c r="J202" i="23" s="1"/>
  <c r="H203" i="23"/>
  <c r="J203" i="23" s="1"/>
  <c r="H204" i="23"/>
  <c r="J204" i="23" s="1"/>
  <c r="H205" i="23"/>
  <c r="J205" i="23" s="1"/>
  <c r="H206" i="23"/>
  <c r="J206" i="23" s="1"/>
  <c r="H207" i="23"/>
  <c r="J207" i="23" s="1"/>
  <c r="H208" i="23"/>
  <c r="J208" i="23" s="1"/>
  <c r="H209" i="23"/>
  <c r="J209" i="23" s="1"/>
  <c r="H210" i="23"/>
  <c r="J210" i="23" s="1"/>
  <c r="H211" i="23"/>
  <c r="J211" i="23" s="1"/>
  <c r="H212" i="23"/>
  <c r="J212" i="23" s="1"/>
  <c r="H213" i="23"/>
  <c r="J213" i="23" s="1"/>
  <c r="H214" i="23"/>
  <c r="J214" i="23" s="1"/>
  <c r="H215" i="23"/>
  <c r="J215" i="23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P216" i="10" s="1"/>
  <c r="U216" i="10" s="1"/>
  <c r="J24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8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3" i="14"/>
  <c r="J4" i="14"/>
  <c r="J5" i="14"/>
  <c r="J6" i="14"/>
  <c r="J7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5" i="14"/>
  <c r="J23" i="12"/>
  <c r="J17" i="12"/>
  <c r="J13" i="12"/>
  <c r="J6" i="12"/>
  <c r="H213" i="12"/>
  <c r="J20" i="12"/>
  <c r="J14" i="12"/>
  <c r="H5" i="12"/>
  <c r="J5" i="12" s="1"/>
  <c r="H214" i="12"/>
  <c r="J25" i="12"/>
  <c r="J21" i="12"/>
  <c r="J15" i="12"/>
  <c r="J11" i="12"/>
  <c r="H215" i="12"/>
  <c r="H2" i="12"/>
  <c r="J2" i="12" s="1"/>
  <c r="J22" i="12"/>
  <c r="J16" i="12"/>
  <c r="J12" i="12"/>
  <c r="J7" i="12"/>
  <c r="H3" i="12"/>
  <c r="J3" i="12" s="1"/>
  <c r="R218" i="10"/>
  <c r="S8" i="10"/>
  <c r="S218" i="10" s="1"/>
  <c r="F218" i="12"/>
  <c r="J2" i="15"/>
  <c r="J2" i="23"/>
  <c r="H8" i="23"/>
  <c r="J8" i="23" s="1"/>
  <c r="H8" i="22"/>
  <c r="J8" i="22" s="1"/>
  <c r="J2" i="22"/>
  <c r="J8" i="21"/>
  <c r="J2" i="21"/>
  <c r="J2" i="20"/>
  <c r="J8" i="20"/>
  <c r="J2" i="19"/>
  <c r="J8" i="19"/>
  <c r="J2" i="18"/>
  <c r="J8" i="18"/>
  <c r="J8" i="17"/>
  <c r="J2" i="17"/>
  <c r="J2" i="16"/>
  <c r="J8" i="16"/>
  <c r="J8" i="15"/>
  <c r="J2" i="14"/>
  <c r="J8" i="13"/>
  <c r="J2" i="13"/>
  <c r="J8" i="12"/>
  <c r="H218" i="16" l="1"/>
  <c r="J10" i="12"/>
  <c r="J33" i="12"/>
  <c r="J43" i="12"/>
  <c r="J51" i="12"/>
  <c r="J60" i="12"/>
  <c r="J68" i="12"/>
  <c r="J103" i="12"/>
  <c r="J111" i="12"/>
  <c r="J127" i="12"/>
  <c r="J135" i="12"/>
  <c r="J143" i="12"/>
  <c r="J151" i="12"/>
  <c r="J161" i="12"/>
  <c r="J179" i="12"/>
  <c r="J187" i="12"/>
  <c r="J195" i="12"/>
  <c r="J207" i="12"/>
  <c r="J215" i="12"/>
  <c r="J32" i="12"/>
  <c r="J40" i="12"/>
  <c r="J48" i="12"/>
  <c r="J56" i="12"/>
  <c r="J94" i="12"/>
  <c r="J108" i="12"/>
  <c r="J122" i="12"/>
  <c r="J130" i="12"/>
  <c r="J138" i="12"/>
  <c r="J146" i="12"/>
  <c r="J154" i="12"/>
  <c r="J178" i="12"/>
  <c r="J186" i="12"/>
  <c r="J194" i="12"/>
  <c r="J210" i="12"/>
  <c r="J24" i="12"/>
  <c r="J31" i="12"/>
  <c r="J41" i="12"/>
  <c r="J49" i="12"/>
  <c r="J57" i="12"/>
  <c r="J66" i="12"/>
  <c r="J97" i="12"/>
  <c r="J109" i="12"/>
  <c r="J125" i="12"/>
  <c r="J133" i="12"/>
  <c r="J141" i="12"/>
  <c r="J149" i="12"/>
  <c r="J157" i="12"/>
  <c r="J177" i="12"/>
  <c r="J185" i="12"/>
  <c r="J193" i="12"/>
  <c r="J205" i="12"/>
  <c r="J213" i="12"/>
  <c r="J30" i="12"/>
  <c r="J38" i="12"/>
  <c r="J46" i="12"/>
  <c r="J54" i="12"/>
  <c r="J69" i="12"/>
  <c r="J104" i="12"/>
  <c r="J120" i="12"/>
  <c r="J128" i="12"/>
  <c r="J136" i="12"/>
  <c r="J144" i="12"/>
  <c r="J152" i="12"/>
  <c r="J176" i="12"/>
  <c r="J184" i="12"/>
  <c r="J192" i="12"/>
  <c r="J206" i="12"/>
  <c r="J29" i="12"/>
  <c r="J37" i="12"/>
  <c r="J47" i="12"/>
  <c r="J55" i="12"/>
  <c r="J64" i="12"/>
  <c r="J95" i="12"/>
  <c r="J107" i="12"/>
  <c r="J123" i="12"/>
  <c r="J131" i="12"/>
  <c r="J139" i="12"/>
  <c r="J147" i="12"/>
  <c r="J155" i="12"/>
  <c r="J173" i="12"/>
  <c r="J183" i="12"/>
  <c r="J191" i="12"/>
  <c r="J199" i="12"/>
  <c r="J211" i="12"/>
  <c r="J28" i="12"/>
  <c r="J36" i="12"/>
  <c r="J44" i="12"/>
  <c r="J52" i="12"/>
  <c r="J67" i="12"/>
  <c r="J98" i="12"/>
  <c r="J112" i="12"/>
  <c r="J126" i="12"/>
  <c r="J134" i="12"/>
  <c r="J142" i="12"/>
  <c r="J150" i="12"/>
  <c r="J158" i="12"/>
  <c r="J182" i="12"/>
  <c r="J190" i="12"/>
  <c r="J198" i="12"/>
  <c r="J214" i="12"/>
  <c r="J27" i="12"/>
  <c r="J35" i="12"/>
  <c r="J45" i="12"/>
  <c r="J53" i="12"/>
  <c r="J62" i="12"/>
  <c r="J70" i="12"/>
  <c r="J105" i="12"/>
  <c r="J121" i="12"/>
  <c r="J129" i="12"/>
  <c r="J137" i="12"/>
  <c r="J145" i="12"/>
  <c r="J153" i="12"/>
  <c r="J167" i="12"/>
  <c r="J181" i="12"/>
  <c r="J189" i="12"/>
  <c r="J197" i="12"/>
  <c r="J209" i="12"/>
  <c r="J26" i="12"/>
  <c r="J34" i="12"/>
  <c r="J42" i="12"/>
  <c r="J50" i="12"/>
  <c r="J63" i="12"/>
  <c r="J96" i="12"/>
  <c r="J110" i="12"/>
  <c r="J124" i="12"/>
  <c r="J132" i="12"/>
  <c r="J140" i="12"/>
  <c r="J148" i="12"/>
  <c r="J156" i="12"/>
  <c r="J180" i="12"/>
  <c r="J188" i="12"/>
  <c r="J196" i="12"/>
  <c r="J212" i="12"/>
  <c r="J8" i="14"/>
  <c r="J218" i="13"/>
  <c r="J218" i="14"/>
  <c r="J218" i="16"/>
  <c r="J218" i="18"/>
  <c r="J218" i="19"/>
  <c r="J218" i="20"/>
  <c r="J218" i="23"/>
  <c r="H218" i="13"/>
  <c r="H220" i="13" s="1"/>
  <c r="H220" i="12"/>
  <c r="H218" i="18"/>
  <c r="H220" i="18" s="1"/>
  <c r="J218" i="15"/>
  <c r="H218" i="21"/>
  <c r="H220" i="21" s="1"/>
  <c r="H218" i="19"/>
  <c r="H220" i="19" s="1"/>
  <c r="J218" i="17"/>
  <c r="J218" i="21"/>
  <c r="J218" i="22"/>
  <c r="H218" i="22"/>
  <c r="H218" i="15"/>
  <c r="H220" i="15" s="1"/>
  <c r="H218" i="23"/>
  <c r="H218" i="20"/>
  <c r="J220" i="20" s="1"/>
  <c r="H218" i="17"/>
  <c r="I220" i="17" s="1"/>
  <c r="H218" i="14"/>
  <c r="H220" i="14" s="1"/>
  <c r="I119" i="9"/>
  <c r="I109" i="9"/>
  <c r="J218" i="12" l="1"/>
  <c r="I213" i="9"/>
  <c r="D16" i="4"/>
  <c r="D17" i="4"/>
  <c r="D18" i="4"/>
  <c r="D19" i="4"/>
  <c r="D20" i="4"/>
  <c r="D21" i="4"/>
  <c r="D22" i="4"/>
  <c r="D23" i="4"/>
  <c r="D25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2" i="4"/>
  <c r="D117" i="8" l="1"/>
  <c r="F7" i="8" l="1"/>
  <c r="H7" i="8" s="1"/>
  <c r="F15" i="8"/>
  <c r="H15" i="8" s="1"/>
  <c r="F36" i="8"/>
  <c r="H36" i="8" s="1"/>
  <c r="F117" i="8"/>
  <c r="H117" i="8" s="1"/>
  <c r="F122" i="8"/>
  <c r="H122" i="8" s="1"/>
  <c r="F179" i="8"/>
  <c r="H179" i="8" s="1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" i="7"/>
  <c r="G3" i="7"/>
  <c r="I10" i="8" l="1"/>
  <c r="I182" i="8"/>
  <c r="L4" i="3" l="1"/>
  <c r="L5" i="3"/>
  <c r="L6" i="3"/>
  <c r="L7" i="3"/>
  <c r="L8" i="3"/>
  <c r="L9" i="3"/>
  <c r="L10" i="3"/>
  <c r="L11" i="3"/>
  <c r="L12" i="3"/>
  <c r="L13" i="3"/>
  <c r="L3" i="3"/>
  <c r="L15" i="3"/>
  <c r="L16" i="3"/>
  <c r="L19" i="3"/>
  <c r="L20" i="3"/>
  <c r="L21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8" i="3"/>
  <c r="L129" i="3"/>
  <c r="L130" i="3"/>
  <c r="L131" i="3"/>
  <c r="L132" i="3"/>
  <c r="L133" i="3"/>
  <c r="L134" i="3"/>
  <c r="L135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" i="3"/>
  <c r="I109" i="8" l="1"/>
  <c r="L109" i="3" s="1"/>
  <c r="L213" i="3" s="1"/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H26" i="9" s="1"/>
  <c r="G27" i="9"/>
  <c r="G28" i="9"/>
  <c r="G29" i="9"/>
  <c r="G30" i="9"/>
  <c r="G32" i="9"/>
  <c r="G31" i="9"/>
  <c r="G33" i="9"/>
  <c r="G34" i="9"/>
  <c r="G35" i="9"/>
  <c r="G36" i="9"/>
  <c r="G37" i="9"/>
  <c r="G38" i="9"/>
  <c r="G39" i="9"/>
  <c r="G40" i="9"/>
  <c r="G42" i="9"/>
  <c r="G41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4" i="9"/>
  <c r="G133" i="9"/>
  <c r="G135" i="9"/>
  <c r="G136" i="9"/>
  <c r="G137" i="9"/>
  <c r="G138" i="9"/>
  <c r="G140" i="9"/>
  <c r="G139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2" i="9"/>
  <c r="G161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" i="9"/>
  <c r="D3" i="9"/>
  <c r="F3" i="9" s="1"/>
  <c r="H3" i="9" s="1"/>
  <c r="D4" i="9"/>
  <c r="F4" i="9" s="1"/>
  <c r="H4" i="9" s="1"/>
  <c r="D5" i="9"/>
  <c r="F5" i="9" s="1"/>
  <c r="H5" i="9" s="1"/>
  <c r="D6" i="9"/>
  <c r="F6" i="9" s="1"/>
  <c r="H6" i="9" s="1"/>
  <c r="D7" i="9"/>
  <c r="F7" i="9" s="1"/>
  <c r="H7" i="9" s="1"/>
  <c r="D8" i="9"/>
  <c r="F8" i="9" s="1"/>
  <c r="H8" i="9" s="1"/>
  <c r="D9" i="9"/>
  <c r="F9" i="9" s="1"/>
  <c r="H9" i="9" s="1"/>
  <c r="D10" i="9"/>
  <c r="F10" i="9" s="1"/>
  <c r="H10" i="9" s="1"/>
  <c r="D11" i="9"/>
  <c r="F11" i="9" s="1"/>
  <c r="H11" i="9" s="1"/>
  <c r="D12" i="9"/>
  <c r="F12" i="9" s="1"/>
  <c r="H12" i="9" s="1"/>
  <c r="D13" i="9"/>
  <c r="F13" i="9" s="1"/>
  <c r="H13" i="9" s="1"/>
  <c r="D14" i="9"/>
  <c r="F14" i="9" s="1"/>
  <c r="H14" i="9" s="1"/>
  <c r="D15" i="9"/>
  <c r="F15" i="9" s="1"/>
  <c r="H15" i="9" s="1"/>
  <c r="D16" i="9"/>
  <c r="F16" i="9" s="1"/>
  <c r="H16" i="9" s="1"/>
  <c r="D17" i="9"/>
  <c r="F17" i="9" s="1"/>
  <c r="H17" i="9" s="1"/>
  <c r="D18" i="9"/>
  <c r="F18" i="9" s="1"/>
  <c r="H18" i="9" s="1"/>
  <c r="D19" i="9"/>
  <c r="F19" i="9" s="1"/>
  <c r="H19" i="9" s="1"/>
  <c r="D20" i="9"/>
  <c r="F20" i="9" s="1"/>
  <c r="H20" i="9" s="1"/>
  <c r="D21" i="9"/>
  <c r="F21" i="9" s="1"/>
  <c r="H21" i="9" s="1"/>
  <c r="D22" i="9"/>
  <c r="F22" i="9" s="1"/>
  <c r="H22" i="9" s="1"/>
  <c r="D23" i="9"/>
  <c r="F23" i="9" s="1"/>
  <c r="H23" i="9" s="1"/>
  <c r="D24" i="9"/>
  <c r="F24" i="9" s="1"/>
  <c r="H24" i="9" s="1"/>
  <c r="D25" i="9"/>
  <c r="F25" i="9" s="1"/>
  <c r="H25" i="9" s="1"/>
  <c r="F27" i="9"/>
  <c r="H27" i="9" s="1"/>
  <c r="D28" i="9"/>
  <c r="F28" i="9" s="1"/>
  <c r="H28" i="9" s="1"/>
  <c r="D29" i="9"/>
  <c r="F29" i="9" s="1"/>
  <c r="H29" i="9" s="1"/>
  <c r="D30" i="9"/>
  <c r="F30" i="9" s="1"/>
  <c r="H30" i="9" s="1"/>
  <c r="D32" i="9"/>
  <c r="F32" i="9" s="1"/>
  <c r="H32" i="9" s="1"/>
  <c r="D31" i="9"/>
  <c r="F31" i="9" s="1"/>
  <c r="H31" i="9" s="1"/>
  <c r="D33" i="9"/>
  <c r="F33" i="9" s="1"/>
  <c r="H33" i="9" s="1"/>
  <c r="D34" i="9"/>
  <c r="F34" i="9" s="1"/>
  <c r="H34" i="9" s="1"/>
  <c r="D35" i="9"/>
  <c r="F35" i="9" s="1"/>
  <c r="H35" i="9" s="1"/>
  <c r="D36" i="9"/>
  <c r="F36" i="9" s="1"/>
  <c r="H36" i="9" s="1"/>
  <c r="D37" i="9"/>
  <c r="F37" i="9" s="1"/>
  <c r="H37" i="9" s="1"/>
  <c r="D38" i="9"/>
  <c r="F38" i="9" s="1"/>
  <c r="H38" i="9" s="1"/>
  <c r="D39" i="9"/>
  <c r="F39" i="9" s="1"/>
  <c r="H39" i="9" s="1"/>
  <c r="D40" i="9"/>
  <c r="F40" i="9" s="1"/>
  <c r="H40" i="9" s="1"/>
  <c r="D42" i="9"/>
  <c r="F42" i="9" s="1"/>
  <c r="H42" i="9" s="1"/>
  <c r="D41" i="9"/>
  <c r="F41" i="9" s="1"/>
  <c r="H41" i="9" s="1"/>
  <c r="D43" i="9"/>
  <c r="F43" i="9" s="1"/>
  <c r="H43" i="9" s="1"/>
  <c r="D44" i="9"/>
  <c r="F44" i="9" s="1"/>
  <c r="H44" i="9" s="1"/>
  <c r="D45" i="9"/>
  <c r="F45" i="9" s="1"/>
  <c r="H45" i="9" s="1"/>
  <c r="D46" i="9"/>
  <c r="F46" i="9" s="1"/>
  <c r="H46" i="9" s="1"/>
  <c r="D47" i="9"/>
  <c r="F47" i="9" s="1"/>
  <c r="H47" i="9" s="1"/>
  <c r="D48" i="9"/>
  <c r="F48" i="9" s="1"/>
  <c r="H48" i="9" s="1"/>
  <c r="D49" i="9"/>
  <c r="F49" i="9" s="1"/>
  <c r="H49" i="9" s="1"/>
  <c r="D50" i="9"/>
  <c r="F50" i="9" s="1"/>
  <c r="H50" i="9" s="1"/>
  <c r="D51" i="9"/>
  <c r="F51" i="9" s="1"/>
  <c r="H51" i="9" s="1"/>
  <c r="D52" i="9"/>
  <c r="F52" i="9" s="1"/>
  <c r="H52" i="9" s="1"/>
  <c r="F53" i="9"/>
  <c r="H53" i="9" s="1"/>
  <c r="D54" i="9"/>
  <c r="F54" i="9" s="1"/>
  <c r="H54" i="9" s="1"/>
  <c r="D55" i="9"/>
  <c r="F55" i="9" s="1"/>
  <c r="H55" i="9" s="1"/>
  <c r="D56" i="9"/>
  <c r="F56" i="9" s="1"/>
  <c r="H56" i="9" s="1"/>
  <c r="D57" i="9"/>
  <c r="F57" i="9" s="1"/>
  <c r="H57" i="9" s="1"/>
  <c r="D58" i="9"/>
  <c r="F58" i="9" s="1"/>
  <c r="H58" i="9" s="1"/>
  <c r="D59" i="9"/>
  <c r="F59" i="9" s="1"/>
  <c r="H59" i="9" s="1"/>
  <c r="F60" i="9"/>
  <c r="H60" i="9" s="1"/>
  <c r="D61" i="9"/>
  <c r="F61" i="9" s="1"/>
  <c r="H61" i="9" s="1"/>
  <c r="D62" i="9"/>
  <c r="F62" i="9" s="1"/>
  <c r="H62" i="9" s="1"/>
  <c r="D63" i="9"/>
  <c r="F63" i="9" s="1"/>
  <c r="H63" i="9" s="1"/>
  <c r="F64" i="9"/>
  <c r="H64" i="9" s="1"/>
  <c r="F65" i="9"/>
  <c r="H65" i="9" s="1"/>
  <c r="D66" i="9"/>
  <c r="F66" i="9" s="1"/>
  <c r="H66" i="9" s="1"/>
  <c r="D67" i="9"/>
  <c r="F67" i="9" s="1"/>
  <c r="H67" i="9" s="1"/>
  <c r="D68" i="9"/>
  <c r="F68" i="9" s="1"/>
  <c r="H68" i="9" s="1"/>
  <c r="D69" i="9"/>
  <c r="F69" i="9" s="1"/>
  <c r="H69" i="9" s="1"/>
  <c r="D70" i="9"/>
  <c r="F70" i="9" s="1"/>
  <c r="H70" i="9" s="1"/>
  <c r="D71" i="9"/>
  <c r="F71" i="9" s="1"/>
  <c r="H71" i="9" s="1"/>
  <c r="D72" i="9"/>
  <c r="F72" i="9" s="1"/>
  <c r="H72" i="9" s="1"/>
  <c r="D73" i="9"/>
  <c r="F73" i="9" s="1"/>
  <c r="H73" i="9" s="1"/>
  <c r="D74" i="9"/>
  <c r="F74" i="9" s="1"/>
  <c r="H74" i="9" s="1"/>
  <c r="D75" i="9"/>
  <c r="F75" i="9" s="1"/>
  <c r="H75" i="9" s="1"/>
  <c r="D76" i="9"/>
  <c r="F76" i="9" s="1"/>
  <c r="H76" i="9" s="1"/>
  <c r="D77" i="9"/>
  <c r="F77" i="9" s="1"/>
  <c r="H77" i="9" s="1"/>
  <c r="D78" i="9"/>
  <c r="F78" i="9" s="1"/>
  <c r="H78" i="9" s="1"/>
  <c r="D79" i="9"/>
  <c r="F79" i="9" s="1"/>
  <c r="H79" i="9" s="1"/>
  <c r="D80" i="9"/>
  <c r="F80" i="9" s="1"/>
  <c r="H80" i="9" s="1"/>
  <c r="D81" i="9"/>
  <c r="F81" i="9" s="1"/>
  <c r="H81" i="9" s="1"/>
  <c r="D82" i="9"/>
  <c r="F82" i="9" s="1"/>
  <c r="H82" i="9" s="1"/>
  <c r="D83" i="9"/>
  <c r="F83" i="9" s="1"/>
  <c r="H83" i="9" s="1"/>
  <c r="D84" i="9"/>
  <c r="F84" i="9" s="1"/>
  <c r="H84" i="9" s="1"/>
  <c r="D85" i="9"/>
  <c r="F85" i="9" s="1"/>
  <c r="H85" i="9" s="1"/>
  <c r="D86" i="9"/>
  <c r="F86" i="9" s="1"/>
  <c r="H86" i="9" s="1"/>
  <c r="D87" i="9"/>
  <c r="F87" i="9" s="1"/>
  <c r="H87" i="9" s="1"/>
  <c r="D88" i="9"/>
  <c r="F88" i="9" s="1"/>
  <c r="H88" i="9" s="1"/>
  <c r="D89" i="9"/>
  <c r="F89" i="9" s="1"/>
  <c r="H89" i="9" s="1"/>
  <c r="D90" i="9"/>
  <c r="F90" i="9" s="1"/>
  <c r="H90" i="9" s="1"/>
  <c r="D91" i="9"/>
  <c r="F91" i="9" s="1"/>
  <c r="H91" i="9" s="1"/>
  <c r="D92" i="9"/>
  <c r="F92" i="9" s="1"/>
  <c r="H92" i="9" s="1"/>
  <c r="D93" i="9"/>
  <c r="F93" i="9" s="1"/>
  <c r="H93" i="9" s="1"/>
  <c r="D94" i="9"/>
  <c r="F94" i="9" s="1"/>
  <c r="H94" i="9" s="1"/>
  <c r="D95" i="9"/>
  <c r="F95" i="9" s="1"/>
  <c r="H95" i="9" s="1"/>
  <c r="D96" i="9"/>
  <c r="F96" i="9" s="1"/>
  <c r="H96" i="9" s="1"/>
  <c r="D97" i="9"/>
  <c r="F97" i="9" s="1"/>
  <c r="H97" i="9" s="1"/>
  <c r="D98" i="9"/>
  <c r="F98" i="9" s="1"/>
  <c r="H98" i="9" s="1"/>
  <c r="D99" i="9"/>
  <c r="F99" i="9" s="1"/>
  <c r="H99" i="9" s="1"/>
  <c r="D100" i="9"/>
  <c r="F100" i="9" s="1"/>
  <c r="H100" i="9" s="1"/>
  <c r="D101" i="9"/>
  <c r="F101" i="9" s="1"/>
  <c r="H101" i="9" s="1"/>
  <c r="D102" i="9"/>
  <c r="F102" i="9" s="1"/>
  <c r="H102" i="9" s="1"/>
  <c r="D103" i="9"/>
  <c r="F103" i="9" s="1"/>
  <c r="H103" i="9" s="1"/>
  <c r="D104" i="9"/>
  <c r="F104" i="9" s="1"/>
  <c r="H104" i="9" s="1"/>
  <c r="D105" i="9"/>
  <c r="F105" i="9" s="1"/>
  <c r="H105" i="9" s="1"/>
  <c r="D106" i="9"/>
  <c r="F106" i="9" s="1"/>
  <c r="H106" i="9" s="1"/>
  <c r="D107" i="9"/>
  <c r="F107" i="9" s="1"/>
  <c r="H107" i="9" s="1"/>
  <c r="D108" i="9"/>
  <c r="F108" i="9" s="1"/>
  <c r="H108" i="9" s="1"/>
  <c r="D109" i="9"/>
  <c r="F109" i="9" s="1"/>
  <c r="H109" i="9" s="1"/>
  <c r="D110" i="9"/>
  <c r="F110" i="9" s="1"/>
  <c r="H110" i="9" s="1"/>
  <c r="D111" i="9"/>
  <c r="F111" i="9" s="1"/>
  <c r="H111" i="9" s="1"/>
  <c r="D112" i="9"/>
  <c r="F112" i="9" s="1"/>
  <c r="H112" i="9" s="1"/>
  <c r="D113" i="9"/>
  <c r="F113" i="9" s="1"/>
  <c r="H113" i="9" s="1"/>
  <c r="D114" i="9"/>
  <c r="F114" i="9" s="1"/>
  <c r="H114" i="9" s="1"/>
  <c r="D115" i="9"/>
  <c r="F115" i="9" s="1"/>
  <c r="H115" i="9" s="1"/>
  <c r="D116" i="9"/>
  <c r="F116" i="9" s="1"/>
  <c r="H116" i="9" s="1"/>
  <c r="D117" i="9"/>
  <c r="F117" i="9" s="1"/>
  <c r="H117" i="9" s="1"/>
  <c r="D118" i="9"/>
  <c r="F118" i="9" s="1"/>
  <c r="H118" i="9" s="1"/>
  <c r="D119" i="9"/>
  <c r="F119" i="9" s="1"/>
  <c r="H119" i="9" s="1"/>
  <c r="D120" i="9"/>
  <c r="F120" i="9" s="1"/>
  <c r="H120" i="9" s="1"/>
  <c r="D121" i="9"/>
  <c r="F121" i="9" s="1"/>
  <c r="H121" i="9" s="1"/>
  <c r="D122" i="9"/>
  <c r="F122" i="9" s="1"/>
  <c r="D123" i="9"/>
  <c r="F123" i="9" s="1"/>
  <c r="H123" i="9" s="1"/>
  <c r="J123" i="9" s="1"/>
  <c r="D124" i="9"/>
  <c r="F124" i="9" s="1"/>
  <c r="D125" i="9"/>
  <c r="F125" i="9" s="1"/>
  <c r="H125" i="9" s="1"/>
  <c r="D126" i="9"/>
  <c r="F126" i="9" s="1"/>
  <c r="H126" i="9" s="1"/>
  <c r="D127" i="9"/>
  <c r="F127" i="9" s="1"/>
  <c r="H127" i="9" s="1"/>
  <c r="D128" i="9"/>
  <c r="F128" i="9" s="1"/>
  <c r="D129" i="9"/>
  <c r="F129" i="9" s="1"/>
  <c r="H129" i="9" s="1"/>
  <c r="J129" i="9" s="1"/>
  <c r="D130" i="9"/>
  <c r="F130" i="9" s="1"/>
  <c r="D131" i="9"/>
  <c r="F131" i="9" s="1"/>
  <c r="H131" i="9" s="1"/>
  <c r="D132" i="9"/>
  <c r="F132" i="9" s="1"/>
  <c r="D134" i="9"/>
  <c r="F134" i="9" s="1"/>
  <c r="H134" i="9" s="1"/>
  <c r="J134" i="9" s="1"/>
  <c r="D133" i="9"/>
  <c r="F133" i="9" s="1"/>
  <c r="D135" i="9"/>
  <c r="F135" i="9" s="1"/>
  <c r="H135" i="9" s="1"/>
  <c r="D136" i="9"/>
  <c r="F136" i="9" s="1"/>
  <c r="D137" i="9"/>
  <c r="F137" i="9" s="1"/>
  <c r="H137" i="9" s="1"/>
  <c r="J137" i="9" s="1"/>
  <c r="D138" i="9"/>
  <c r="F138" i="9" s="1"/>
  <c r="D140" i="9"/>
  <c r="F140" i="9" s="1"/>
  <c r="H140" i="9" s="1"/>
  <c r="D139" i="9"/>
  <c r="F139" i="9" s="1"/>
  <c r="D141" i="9"/>
  <c r="F141" i="9" s="1"/>
  <c r="H141" i="9" s="1"/>
  <c r="J141" i="9" s="1"/>
  <c r="D142" i="9"/>
  <c r="F142" i="9" s="1"/>
  <c r="D143" i="9"/>
  <c r="F143" i="9" s="1"/>
  <c r="H143" i="9" s="1"/>
  <c r="D144" i="9"/>
  <c r="F144" i="9" s="1"/>
  <c r="D145" i="9"/>
  <c r="F145" i="9" s="1"/>
  <c r="H145" i="9" s="1"/>
  <c r="J145" i="9" s="1"/>
  <c r="D146" i="9"/>
  <c r="F146" i="9" s="1"/>
  <c r="F147" i="9"/>
  <c r="H147" i="9" s="1"/>
  <c r="J147" i="9" s="1"/>
  <c r="D148" i="9"/>
  <c r="F148" i="9" s="1"/>
  <c r="D149" i="9"/>
  <c r="F149" i="9" s="1"/>
  <c r="H149" i="9" s="1"/>
  <c r="D150" i="9"/>
  <c r="F150" i="9" s="1"/>
  <c r="D151" i="9"/>
  <c r="D152" i="9"/>
  <c r="F152" i="9" s="1"/>
  <c r="H152" i="9" s="1"/>
  <c r="D153" i="9"/>
  <c r="F153" i="9" s="1"/>
  <c r="H153" i="9" s="1"/>
  <c r="D154" i="9"/>
  <c r="F154" i="9" s="1"/>
  <c r="D155" i="9"/>
  <c r="F155" i="9" s="1"/>
  <c r="H155" i="9" s="1"/>
  <c r="D156" i="9"/>
  <c r="F156" i="9" s="1"/>
  <c r="H156" i="9" s="1"/>
  <c r="D157" i="9"/>
  <c r="F157" i="9" s="1"/>
  <c r="H157" i="9" s="1"/>
  <c r="D158" i="9"/>
  <c r="F158" i="9" s="1"/>
  <c r="D159" i="9"/>
  <c r="F159" i="9" s="1"/>
  <c r="H159" i="9" s="1"/>
  <c r="D160" i="9"/>
  <c r="F160" i="9" s="1"/>
  <c r="H160" i="9" s="1"/>
  <c r="D162" i="9"/>
  <c r="F162" i="9" s="1"/>
  <c r="H162" i="9" s="1"/>
  <c r="D161" i="9"/>
  <c r="F161" i="9" s="1"/>
  <c r="D163" i="9"/>
  <c r="F163" i="9" s="1"/>
  <c r="H163" i="9" s="1"/>
  <c r="D164" i="9"/>
  <c r="F164" i="9" s="1"/>
  <c r="H164" i="9" s="1"/>
  <c r="D165" i="9"/>
  <c r="F165" i="9" s="1"/>
  <c r="H165" i="9" s="1"/>
  <c r="D166" i="9"/>
  <c r="F166" i="9" s="1"/>
  <c r="D167" i="9"/>
  <c r="F167" i="9" s="1"/>
  <c r="H167" i="9" s="1"/>
  <c r="D168" i="9"/>
  <c r="F168" i="9" s="1"/>
  <c r="H168" i="9" s="1"/>
  <c r="D169" i="9"/>
  <c r="F169" i="9" s="1"/>
  <c r="H169" i="9" s="1"/>
  <c r="D170" i="9"/>
  <c r="F170" i="9" s="1"/>
  <c r="D171" i="9"/>
  <c r="F171" i="9" s="1"/>
  <c r="H171" i="9" s="1"/>
  <c r="D172" i="9"/>
  <c r="F172" i="9" s="1"/>
  <c r="H172" i="9" s="1"/>
  <c r="D173" i="9"/>
  <c r="F173" i="9" s="1"/>
  <c r="H173" i="9" s="1"/>
  <c r="D174" i="9"/>
  <c r="F174" i="9" s="1"/>
  <c r="D175" i="9"/>
  <c r="F175" i="9" s="1"/>
  <c r="H175" i="9" s="1"/>
  <c r="D176" i="9"/>
  <c r="F176" i="9" s="1"/>
  <c r="H176" i="9" s="1"/>
  <c r="D177" i="9"/>
  <c r="F177" i="9" s="1"/>
  <c r="H177" i="9" s="1"/>
  <c r="D178" i="9"/>
  <c r="F178" i="9" s="1"/>
  <c r="D179" i="9"/>
  <c r="F179" i="9" s="1"/>
  <c r="H179" i="9" s="1"/>
  <c r="D180" i="9"/>
  <c r="F180" i="9" s="1"/>
  <c r="H180" i="9" s="1"/>
  <c r="D181" i="9"/>
  <c r="F181" i="9" s="1"/>
  <c r="H181" i="9" s="1"/>
  <c r="D182" i="9"/>
  <c r="F182" i="9" s="1"/>
  <c r="D183" i="9"/>
  <c r="F183" i="9" s="1"/>
  <c r="H183" i="9" s="1"/>
  <c r="D184" i="9"/>
  <c r="F184" i="9" s="1"/>
  <c r="H184" i="9" s="1"/>
  <c r="D185" i="9"/>
  <c r="F185" i="9" s="1"/>
  <c r="H185" i="9" s="1"/>
  <c r="D186" i="9"/>
  <c r="F186" i="9" s="1"/>
  <c r="D187" i="9"/>
  <c r="F187" i="9" s="1"/>
  <c r="H187" i="9" s="1"/>
  <c r="D188" i="9"/>
  <c r="F188" i="9" s="1"/>
  <c r="H188" i="9" s="1"/>
  <c r="D189" i="9"/>
  <c r="F189" i="9" s="1"/>
  <c r="H189" i="9" s="1"/>
  <c r="D190" i="9"/>
  <c r="F190" i="9" s="1"/>
  <c r="D191" i="9"/>
  <c r="F191" i="9" s="1"/>
  <c r="H191" i="9" s="1"/>
  <c r="D192" i="9"/>
  <c r="F192" i="9" s="1"/>
  <c r="H192" i="9" s="1"/>
  <c r="D193" i="9"/>
  <c r="F193" i="9" s="1"/>
  <c r="H193" i="9" s="1"/>
  <c r="D194" i="9"/>
  <c r="F194" i="9" s="1"/>
  <c r="D195" i="9"/>
  <c r="F195" i="9" s="1"/>
  <c r="H195" i="9" s="1"/>
  <c r="D196" i="9"/>
  <c r="F196" i="9" s="1"/>
  <c r="H196" i="9" s="1"/>
  <c r="D197" i="9"/>
  <c r="F197" i="9" s="1"/>
  <c r="H197" i="9" s="1"/>
  <c r="D198" i="9"/>
  <c r="F198" i="9" s="1"/>
  <c r="D199" i="9"/>
  <c r="F199" i="9" s="1"/>
  <c r="H199" i="9" s="1"/>
  <c r="D200" i="9"/>
  <c r="F200" i="9" s="1"/>
  <c r="H200" i="9" s="1"/>
  <c r="D201" i="9"/>
  <c r="F201" i="9" s="1"/>
  <c r="H201" i="9" s="1"/>
  <c r="D202" i="9"/>
  <c r="F202" i="9" s="1"/>
  <c r="D203" i="9"/>
  <c r="F203" i="9" s="1"/>
  <c r="H203" i="9" s="1"/>
  <c r="D204" i="9"/>
  <c r="F204" i="9" s="1"/>
  <c r="D205" i="9"/>
  <c r="F205" i="9" s="1"/>
  <c r="H205" i="9" s="1"/>
  <c r="D206" i="9"/>
  <c r="F206" i="9" s="1"/>
  <c r="D207" i="9"/>
  <c r="F207" i="9" s="1"/>
  <c r="H207" i="9" s="1"/>
  <c r="D208" i="9"/>
  <c r="F208" i="9" s="1"/>
  <c r="H208" i="9" s="1"/>
  <c r="D209" i="9"/>
  <c r="F209" i="9" s="1"/>
  <c r="H209" i="9" s="1"/>
  <c r="D210" i="9"/>
  <c r="F210" i="9" s="1"/>
  <c r="H210" i="9" s="1"/>
  <c r="D2" i="9"/>
  <c r="F2" i="9" s="1"/>
  <c r="H2" i="9" s="1"/>
  <c r="J210" i="9"/>
  <c r="A210" i="9"/>
  <c r="A209" i="9"/>
  <c r="A208" i="9"/>
  <c r="A207" i="9"/>
  <c r="A206" i="9"/>
  <c r="A205" i="9"/>
  <c r="A204" i="9"/>
  <c r="A203" i="9"/>
  <c r="A202" i="9"/>
  <c r="A201" i="9"/>
  <c r="J200" i="9"/>
  <c r="A200" i="9"/>
  <c r="A199" i="9"/>
  <c r="A198" i="9"/>
  <c r="A197" i="9"/>
  <c r="J196" i="9"/>
  <c r="A196" i="9"/>
  <c r="A195" i="9"/>
  <c r="A194" i="9"/>
  <c r="A193" i="9"/>
  <c r="J192" i="9"/>
  <c r="A192" i="9"/>
  <c r="A191" i="9"/>
  <c r="A190" i="9"/>
  <c r="A189" i="9"/>
  <c r="J188" i="9"/>
  <c r="A188" i="9"/>
  <c r="A187" i="9"/>
  <c r="A186" i="9"/>
  <c r="A185" i="9"/>
  <c r="J184" i="9"/>
  <c r="A184" i="9"/>
  <c r="A183" i="9"/>
  <c r="A182" i="9"/>
  <c r="A181" i="9"/>
  <c r="J180" i="9"/>
  <c r="A180" i="9"/>
  <c r="A179" i="9"/>
  <c r="A178" i="9"/>
  <c r="A177" i="9"/>
  <c r="J176" i="9"/>
  <c r="A176" i="9"/>
  <c r="A175" i="9"/>
  <c r="A174" i="9"/>
  <c r="A173" i="9"/>
  <c r="J172" i="9"/>
  <c r="A172" i="9"/>
  <c r="A171" i="9"/>
  <c r="A170" i="9"/>
  <c r="A169" i="9"/>
  <c r="J168" i="9"/>
  <c r="A168" i="9"/>
  <c r="A167" i="9"/>
  <c r="A166" i="9"/>
  <c r="A165" i="9"/>
  <c r="J164" i="9"/>
  <c r="A164" i="9"/>
  <c r="A163" i="9"/>
  <c r="A161" i="9"/>
  <c r="A162" i="9"/>
  <c r="J160" i="9"/>
  <c r="A160" i="9"/>
  <c r="A159" i="9"/>
  <c r="A158" i="9"/>
  <c r="A157" i="9"/>
  <c r="J156" i="9"/>
  <c r="A156" i="9"/>
  <c r="A155" i="9"/>
  <c r="A154" i="9"/>
  <c r="A153" i="9"/>
  <c r="J152" i="9"/>
  <c r="A152" i="9"/>
  <c r="A151" i="9"/>
  <c r="A150" i="9"/>
  <c r="J149" i="9"/>
  <c r="A149" i="9"/>
  <c r="A148" i="9"/>
  <c r="A147" i="9"/>
  <c r="A146" i="9"/>
  <c r="A145" i="9"/>
  <c r="A144" i="9"/>
  <c r="J143" i="9"/>
  <c r="A143" i="9"/>
  <c r="A142" i="9"/>
  <c r="A141" i="9"/>
  <c r="A139" i="9"/>
  <c r="J140" i="9"/>
  <c r="A140" i="9"/>
  <c r="A138" i="9"/>
  <c r="A137" i="9"/>
  <c r="A136" i="9"/>
  <c r="J135" i="9"/>
  <c r="A135" i="9"/>
  <c r="A133" i="9"/>
  <c r="A134" i="9"/>
  <c r="A132" i="9"/>
  <c r="J131" i="9"/>
  <c r="A131" i="9"/>
  <c r="A130" i="9"/>
  <c r="A129" i="9"/>
  <c r="A128" i="9"/>
  <c r="A127" i="9"/>
  <c r="A126" i="9"/>
  <c r="J125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J96" i="9"/>
  <c r="A96" i="9"/>
  <c r="A95" i="9"/>
  <c r="J94" i="9"/>
  <c r="A94" i="9"/>
  <c r="A93" i="9"/>
  <c r="J92" i="9"/>
  <c r="A92" i="9"/>
  <c r="A91" i="9"/>
  <c r="J90" i="9"/>
  <c r="A90" i="9"/>
  <c r="A89" i="9"/>
  <c r="J88" i="9"/>
  <c r="A88" i="9"/>
  <c r="A87" i="9"/>
  <c r="J86" i="9"/>
  <c r="A86" i="9"/>
  <c r="A85" i="9"/>
  <c r="J84" i="9"/>
  <c r="A84" i="9"/>
  <c r="A83" i="9"/>
  <c r="J82" i="9"/>
  <c r="A82" i="9"/>
  <c r="A81" i="9"/>
  <c r="J80" i="9"/>
  <c r="A80" i="9"/>
  <c r="A79" i="9"/>
  <c r="J78" i="9"/>
  <c r="A78" i="9"/>
  <c r="A77" i="9"/>
  <c r="J76" i="9"/>
  <c r="A76" i="9"/>
  <c r="A75" i="9"/>
  <c r="J74" i="9"/>
  <c r="A74" i="9"/>
  <c r="A73" i="9"/>
  <c r="J72" i="9"/>
  <c r="A72" i="9"/>
  <c r="A71" i="9"/>
  <c r="J70" i="9"/>
  <c r="A70" i="9"/>
  <c r="A69" i="9"/>
  <c r="J68" i="9"/>
  <c r="A68" i="9"/>
  <c r="A67" i="9"/>
  <c r="J66" i="9"/>
  <c r="A66" i="9"/>
  <c r="A65" i="9"/>
  <c r="J64" i="9"/>
  <c r="A64" i="9"/>
  <c r="A63" i="9"/>
  <c r="J62" i="9"/>
  <c r="A62" i="9"/>
  <c r="A61" i="9"/>
  <c r="J60" i="9"/>
  <c r="A60" i="9"/>
  <c r="A59" i="9"/>
  <c r="J58" i="9"/>
  <c r="A58" i="9"/>
  <c r="A57" i="9"/>
  <c r="J56" i="9"/>
  <c r="A56" i="9"/>
  <c r="A55" i="9"/>
  <c r="J54" i="9"/>
  <c r="A54" i="9"/>
  <c r="A53" i="9"/>
  <c r="J52" i="9"/>
  <c r="A52" i="9"/>
  <c r="A51" i="9"/>
  <c r="J50" i="9"/>
  <c r="A50" i="9"/>
  <c r="A49" i="9"/>
  <c r="J48" i="9"/>
  <c r="A48" i="9"/>
  <c r="J47" i="9"/>
  <c r="A47" i="9"/>
  <c r="J46" i="9"/>
  <c r="A46" i="9"/>
  <c r="J45" i="9"/>
  <c r="A45" i="9"/>
  <c r="J44" i="9"/>
  <c r="A44" i="9"/>
  <c r="J43" i="9"/>
  <c r="A43" i="9"/>
  <c r="J41" i="9"/>
  <c r="A41" i="9"/>
  <c r="J42" i="9"/>
  <c r="A42" i="9"/>
  <c r="J40" i="9"/>
  <c r="A40" i="9"/>
  <c r="J39" i="9"/>
  <c r="A39" i="9"/>
  <c r="J38" i="9"/>
  <c r="A38" i="9"/>
  <c r="J37" i="9"/>
  <c r="A37" i="9"/>
  <c r="J36" i="9"/>
  <c r="A36" i="9"/>
  <c r="J35" i="9"/>
  <c r="A35" i="9"/>
  <c r="J34" i="9"/>
  <c r="A34" i="9"/>
  <c r="J33" i="9"/>
  <c r="A33" i="9"/>
  <c r="J31" i="9"/>
  <c r="A31" i="9"/>
  <c r="J32" i="9"/>
  <c r="A32" i="9"/>
  <c r="J30" i="9"/>
  <c r="A30" i="9"/>
  <c r="J29" i="9"/>
  <c r="A29" i="9"/>
  <c r="J28" i="9"/>
  <c r="A28" i="9"/>
  <c r="J27" i="9"/>
  <c r="A27" i="9"/>
  <c r="J26" i="9"/>
  <c r="A26" i="9"/>
  <c r="J25" i="9"/>
  <c r="A25" i="9"/>
  <c r="A24" i="9"/>
  <c r="A23" i="9"/>
  <c r="A22" i="9"/>
  <c r="J21" i="9"/>
  <c r="A21" i="9"/>
  <c r="J20" i="9"/>
  <c r="A20" i="9"/>
  <c r="J19" i="9"/>
  <c r="A19" i="9"/>
  <c r="A18" i="9"/>
  <c r="A17" i="9"/>
  <c r="A16" i="9"/>
  <c r="J15" i="9"/>
  <c r="A15" i="9"/>
  <c r="A14" i="9"/>
  <c r="A13" i="9"/>
  <c r="J12" i="9"/>
  <c r="A12" i="9"/>
  <c r="J11" i="9"/>
  <c r="A11" i="9"/>
  <c r="J10" i="9"/>
  <c r="A10" i="9"/>
  <c r="J9" i="9"/>
  <c r="A9" i="9"/>
  <c r="J8" i="9"/>
  <c r="A8" i="9"/>
  <c r="J7" i="9"/>
  <c r="A7" i="9"/>
  <c r="J6" i="9"/>
  <c r="A6" i="9"/>
  <c r="J5" i="9"/>
  <c r="A5" i="9"/>
  <c r="J4" i="9"/>
  <c r="A4" i="9"/>
  <c r="J3" i="9"/>
  <c r="A3" i="9"/>
  <c r="A2" i="9"/>
  <c r="G3" i="8"/>
  <c r="G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J179" i="8" s="1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" i="8"/>
  <c r="D3" i="8"/>
  <c r="F3" i="8" s="1"/>
  <c r="D4" i="8"/>
  <c r="F4" i="8" s="1"/>
  <c r="H4" i="8" s="1"/>
  <c r="D5" i="8"/>
  <c r="F5" i="8" s="1"/>
  <c r="H5" i="8" s="1"/>
  <c r="D6" i="8"/>
  <c r="F6" i="8" s="1"/>
  <c r="H6" i="8" s="1"/>
  <c r="D8" i="8"/>
  <c r="F8" i="8" s="1"/>
  <c r="D9" i="8"/>
  <c r="F9" i="8" s="1"/>
  <c r="H9" i="8" s="1"/>
  <c r="D10" i="8"/>
  <c r="F10" i="8" s="1"/>
  <c r="H10" i="8" s="1"/>
  <c r="D11" i="8"/>
  <c r="F11" i="8" s="1"/>
  <c r="H11" i="8" s="1"/>
  <c r="D12" i="8"/>
  <c r="F12" i="8" s="1"/>
  <c r="D13" i="8"/>
  <c r="F13" i="8" s="1"/>
  <c r="H13" i="8" s="1"/>
  <c r="D14" i="8"/>
  <c r="F14" i="8" s="1"/>
  <c r="D16" i="8"/>
  <c r="F16" i="8" s="1"/>
  <c r="H16" i="8" s="1"/>
  <c r="D17" i="8"/>
  <c r="F17" i="8" s="1"/>
  <c r="H17" i="8" s="1"/>
  <c r="D18" i="8"/>
  <c r="F18" i="8" s="1"/>
  <c r="H18" i="8" s="1"/>
  <c r="D19" i="8"/>
  <c r="F19" i="8" s="1"/>
  <c r="H19" i="8" s="1"/>
  <c r="D20" i="8"/>
  <c r="F20" i="8" s="1"/>
  <c r="H20" i="8" s="1"/>
  <c r="D21" i="8"/>
  <c r="F21" i="8" s="1"/>
  <c r="H21" i="8" s="1"/>
  <c r="D22" i="8"/>
  <c r="F22" i="8" s="1"/>
  <c r="H22" i="8" s="1"/>
  <c r="D23" i="8"/>
  <c r="F23" i="8" s="1"/>
  <c r="H23" i="8" s="1"/>
  <c r="D24" i="8"/>
  <c r="F24" i="8" s="1"/>
  <c r="H24" i="8" s="1"/>
  <c r="D25" i="8"/>
  <c r="F25" i="8" s="1"/>
  <c r="D26" i="8"/>
  <c r="F26" i="8" s="1"/>
  <c r="H26" i="8" s="1"/>
  <c r="D27" i="8"/>
  <c r="F27" i="8" s="1"/>
  <c r="D28" i="8"/>
  <c r="F28" i="8" s="1"/>
  <c r="H28" i="8" s="1"/>
  <c r="D29" i="8"/>
  <c r="F29" i="8" s="1"/>
  <c r="H29" i="8" s="1"/>
  <c r="D30" i="8"/>
  <c r="F30" i="8" s="1"/>
  <c r="H30" i="8" s="1"/>
  <c r="D31" i="8"/>
  <c r="F31" i="8" s="1"/>
  <c r="D32" i="8"/>
  <c r="F32" i="8" s="1"/>
  <c r="H32" i="8" s="1"/>
  <c r="D33" i="8"/>
  <c r="F33" i="8" s="1"/>
  <c r="D34" i="8"/>
  <c r="F34" i="8" s="1"/>
  <c r="H34" i="8" s="1"/>
  <c r="D35" i="8"/>
  <c r="F35" i="8" s="1"/>
  <c r="H35" i="8" s="1"/>
  <c r="D37" i="8"/>
  <c r="F37" i="8" s="1"/>
  <c r="H37" i="8" s="1"/>
  <c r="D38" i="8"/>
  <c r="F38" i="8" s="1"/>
  <c r="D39" i="8"/>
  <c r="F39" i="8" s="1"/>
  <c r="H39" i="8" s="1"/>
  <c r="D40" i="8"/>
  <c r="F40" i="8" s="1"/>
  <c r="D41" i="8"/>
  <c r="F41" i="8" s="1"/>
  <c r="H41" i="8" s="1"/>
  <c r="D42" i="8"/>
  <c r="F42" i="8" s="1"/>
  <c r="D43" i="8"/>
  <c r="F43" i="8" s="1"/>
  <c r="H43" i="8" s="1"/>
  <c r="D44" i="8"/>
  <c r="F44" i="8" s="1"/>
  <c r="D45" i="8"/>
  <c r="F45" i="8" s="1"/>
  <c r="H45" i="8" s="1"/>
  <c r="D46" i="8"/>
  <c r="F46" i="8" s="1"/>
  <c r="D47" i="8"/>
  <c r="F47" i="8" s="1"/>
  <c r="H47" i="8" s="1"/>
  <c r="D48" i="8"/>
  <c r="F48" i="8" s="1"/>
  <c r="D49" i="8"/>
  <c r="F49" i="8" s="1"/>
  <c r="H49" i="8" s="1"/>
  <c r="D50" i="8"/>
  <c r="F50" i="8" s="1"/>
  <c r="H50" i="8" s="1"/>
  <c r="D51" i="8"/>
  <c r="F51" i="8" s="1"/>
  <c r="H51" i="8" s="1"/>
  <c r="D52" i="8"/>
  <c r="F52" i="8" s="1"/>
  <c r="D53" i="8"/>
  <c r="F53" i="8" s="1"/>
  <c r="H53" i="8" s="1"/>
  <c r="D54" i="8"/>
  <c r="F54" i="8" s="1"/>
  <c r="D55" i="8"/>
  <c r="F55" i="8" s="1"/>
  <c r="H55" i="8" s="1"/>
  <c r="D56" i="8"/>
  <c r="F56" i="8" s="1"/>
  <c r="D57" i="8"/>
  <c r="F57" i="8" s="1"/>
  <c r="H57" i="8" s="1"/>
  <c r="D58" i="8"/>
  <c r="F58" i="8" s="1"/>
  <c r="D59" i="8"/>
  <c r="F59" i="8" s="1"/>
  <c r="H59" i="8" s="1"/>
  <c r="D60" i="8"/>
  <c r="F60" i="8" s="1"/>
  <c r="D61" i="8"/>
  <c r="F61" i="8" s="1"/>
  <c r="H61" i="8" s="1"/>
  <c r="D62" i="8"/>
  <c r="F62" i="8" s="1"/>
  <c r="D63" i="8"/>
  <c r="F63" i="8" s="1"/>
  <c r="H63" i="8" s="1"/>
  <c r="D64" i="8"/>
  <c r="F64" i="8" s="1"/>
  <c r="D65" i="8"/>
  <c r="F65" i="8" s="1"/>
  <c r="H65" i="8" s="1"/>
  <c r="D66" i="8"/>
  <c r="F66" i="8" s="1"/>
  <c r="D67" i="8"/>
  <c r="F67" i="8" s="1"/>
  <c r="H67" i="8" s="1"/>
  <c r="D68" i="8"/>
  <c r="F68" i="8" s="1"/>
  <c r="D69" i="8"/>
  <c r="F69" i="8" s="1"/>
  <c r="H69" i="8" s="1"/>
  <c r="D70" i="8"/>
  <c r="F70" i="8" s="1"/>
  <c r="D71" i="8"/>
  <c r="F71" i="8" s="1"/>
  <c r="H71" i="8" s="1"/>
  <c r="D72" i="8"/>
  <c r="F72" i="8" s="1"/>
  <c r="D73" i="8"/>
  <c r="F73" i="8" s="1"/>
  <c r="H73" i="8" s="1"/>
  <c r="D74" i="8"/>
  <c r="F74" i="8" s="1"/>
  <c r="D75" i="8"/>
  <c r="F75" i="8" s="1"/>
  <c r="H75" i="8" s="1"/>
  <c r="D76" i="8"/>
  <c r="F76" i="8" s="1"/>
  <c r="D77" i="8"/>
  <c r="F77" i="8" s="1"/>
  <c r="H77" i="8" s="1"/>
  <c r="D78" i="8"/>
  <c r="F78" i="8" s="1"/>
  <c r="D79" i="8"/>
  <c r="F79" i="8" s="1"/>
  <c r="H79" i="8" s="1"/>
  <c r="D80" i="8"/>
  <c r="F80" i="8" s="1"/>
  <c r="D81" i="8"/>
  <c r="F81" i="8" s="1"/>
  <c r="H81" i="8" s="1"/>
  <c r="D82" i="8"/>
  <c r="F82" i="8" s="1"/>
  <c r="D83" i="8"/>
  <c r="F83" i="8" s="1"/>
  <c r="H83" i="8" s="1"/>
  <c r="D84" i="8"/>
  <c r="F84" i="8" s="1"/>
  <c r="D85" i="8"/>
  <c r="F85" i="8" s="1"/>
  <c r="H85" i="8" s="1"/>
  <c r="D86" i="8"/>
  <c r="F86" i="8" s="1"/>
  <c r="D87" i="8"/>
  <c r="F87" i="8" s="1"/>
  <c r="H87" i="8" s="1"/>
  <c r="D88" i="8"/>
  <c r="F88" i="8" s="1"/>
  <c r="D89" i="8"/>
  <c r="F89" i="8" s="1"/>
  <c r="H89" i="8" s="1"/>
  <c r="D90" i="8"/>
  <c r="F90" i="8" s="1"/>
  <c r="D91" i="8"/>
  <c r="F91" i="8" s="1"/>
  <c r="H91" i="8" s="1"/>
  <c r="D92" i="8"/>
  <c r="F92" i="8" s="1"/>
  <c r="D93" i="8"/>
  <c r="F93" i="8" s="1"/>
  <c r="H93" i="8" s="1"/>
  <c r="D94" i="8"/>
  <c r="F94" i="8" s="1"/>
  <c r="H94" i="8" s="1"/>
  <c r="D95" i="8"/>
  <c r="F95" i="8" s="1"/>
  <c r="H95" i="8" s="1"/>
  <c r="D96" i="8"/>
  <c r="F96" i="8" s="1"/>
  <c r="D97" i="8"/>
  <c r="F97" i="8" s="1"/>
  <c r="H97" i="8" s="1"/>
  <c r="D98" i="8"/>
  <c r="F98" i="8" s="1"/>
  <c r="D99" i="8"/>
  <c r="F99" i="8" s="1"/>
  <c r="H99" i="8" s="1"/>
  <c r="D100" i="8"/>
  <c r="F100" i="8" s="1"/>
  <c r="D101" i="8"/>
  <c r="F101" i="8" s="1"/>
  <c r="H101" i="8" s="1"/>
  <c r="D102" i="8"/>
  <c r="F102" i="8" s="1"/>
  <c r="D103" i="8"/>
  <c r="F103" i="8" s="1"/>
  <c r="H103" i="8" s="1"/>
  <c r="D104" i="8"/>
  <c r="F104" i="8" s="1"/>
  <c r="H104" i="8" s="1"/>
  <c r="D105" i="8"/>
  <c r="F105" i="8" s="1"/>
  <c r="H105" i="8" s="1"/>
  <c r="D106" i="8"/>
  <c r="F106" i="8" s="1"/>
  <c r="D107" i="8"/>
  <c r="F107" i="8" s="1"/>
  <c r="H107" i="8" s="1"/>
  <c r="D108" i="8"/>
  <c r="F108" i="8" s="1"/>
  <c r="D109" i="8"/>
  <c r="F109" i="8" s="1"/>
  <c r="H109" i="8" s="1"/>
  <c r="D110" i="8"/>
  <c r="F110" i="8" s="1"/>
  <c r="D111" i="8"/>
  <c r="F111" i="8" s="1"/>
  <c r="H111" i="8" s="1"/>
  <c r="D112" i="8"/>
  <c r="F112" i="8" s="1"/>
  <c r="D113" i="8"/>
  <c r="F113" i="8" s="1"/>
  <c r="H113" i="8" s="1"/>
  <c r="D114" i="8"/>
  <c r="F114" i="8" s="1"/>
  <c r="D115" i="8"/>
  <c r="F115" i="8" s="1"/>
  <c r="H115" i="8" s="1"/>
  <c r="D116" i="8"/>
  <c r="F116" i="8" s="1"/>
  <c r="D118" i="8"/>
  <c r="F118" i="8" s="1"/>
  <c r="H118" i="8" s="1"/>
  <c r="D119" i="8"/>
  <c r="F119" i="8" s="1"/>
  <c r="H119" i="8" s="1"/>
  <c r="D120" i="8"/>
  <c r="F120" i="8" s="1"/>
  <c r="H120" i="8" s="1"/>
  <c r="D121" i="8"/>
  <c r="F121" i="8" s="1"/>
  <c r="H121" i="8" s="1"/>
  <c r="D123" i="8"/>
  <c r="F123" i="8" s="1"/>
  <c r="H123" i="8" s="1"/>
  <c r="D124" i="8"/>
  <c r="F124" i="8" s="1"/>
  <c r="D125" i="8"/>
  <c r="F125" i="8" s="1"/>
  <c r="H125" i="8" s="1"/>
  <c r="D126" i="8"/>
  <c r="F126" i="8" s="1"/>
  <c r="H126" i="8" s="1"/>
  <c r="D127" i="8"/>
  <c r="F127" i="8" s="1"/>
  <c r="H127" i="8" s="1"/>
  <c r="D128" i="8"/>
  <c r="F128" i="8" s="1"/>
  <c r="H128" i="8" s="1"/>
  <c r="D129" i="8"/>
  <c r="F129" i="8" s="1"/>
  <c r="H129" i="8" s="1"/>
  <c r="D130" i="8"/>
  <c r="F130" i="8" s="1"/>
  <c r="H130" i="8" s="1"/>
  <c r="D131" i="8"/>
  <c r="F131" i="8" s="1"/>
  <c r="H131" i="8" s="1"/>
  <c r="D132" i="8"/>
  <c r="F132" i="8" s="1"/>
  <c r="D133" i="8"/>
  <c r="F133" i="8" s="1"/>
  <c r="H133" i="8" s="1"/>
  <c r="D134" i="8"/>
  <c r="F134" i="8" s="1"/>
  <c r="D135" i="8"/>
  <c r="F135" i="8" s="1"/>
  <c r="H135" i="8" s="1"/>
  <c r="D136" i="8"/>
  <c r="F136" i="8" s="1"/>
  <c r="H136" i="8" s="1"/>
  <c r="D137" i="8"/>
  <c r="F137" i="8" s="1"/>
  <c r="H137" i="8" s="1"/>
  <c r="D138" i="8"/>
  <c r="F138" i="8" s="1"/>
  <c r="H138" i="8" s="1"/>
  <c r="D139" i="8"/>
  <c r="F139" i="8" s="1"/>
  <c r="H139" i="8" s="1"/>
  <c r="D140" i="8"/>
  <c r="F140" i="8" s="1"/>
  <c r="D141" i="8"/>
  <c r="F141" i="8" s="1"/>
  <c r="H141" i="8" s="1"/>
  <c r="D142" i="8"/>
  <c r="F142" i="8" s="1"/>
  <c r="H142" i="8" s="1"/>
  <c r="D143" i="8"/>
  <c r="F143" i="8" s="1"/>
  <c r="H143" i="8" s="1"/>
  <c r="D144" i="8"/>
  <c r="F144" i="8" s="1"/>
  <c r="H144" i="8" s="1"/>
  <c r="D145" i="8"/>
  <c r="F145" i="8" s="1"/>
  <c r="H145" i="8" s="1"/>
  <c r="D146" i="8"/>
  <c r="F146" i="8" s="1"/>
  <c r="H146" i="8" s="1"/>
  <c r="D147" i="8"/>
  <c r="F147" i="8" s="1"/>
  <c r="H147" i="8" s="1"/>
  <c r="D148" i="8"/>
  <c r="F148" i="8" s="1"/>
  <c r="D149" i="8"/>
  <c r="F149" i="8" s="1"/>
  <c r="H149" i="8" s="1"/>
  <c r="D150" i="8"/>
  <c r="F150" i="8" s="1"/>
  <c r="D151" i="8"/>
  <c r="F151" i="8" s="1"/>
  <c r="H151" i="8" s="1"/>
  <c r="D152" i="8"/>
  <c r="F152" i="8" s="1"/>
  <c r="D153" i="8"/>
  <c r="F153" i="8" s="1"/>
  <c r="H153" i="8" s="1"/>
  <c r="D154" i="8"/>
  <c r="F154" i="8" s="1"/>
  <c r="D155" i="8"/>
  <c r="F155" i="8" s="1"/>
  <c r="H155" i="8" s="1"/>
  <c r="D156" i="8"/>
  <c r="F156" i="8" s="1"/>
  <c r="H156" i="8" s="1"/>
  <c r="D157" i="8"/>
  <c r="F157" i="8" s="1"/>
  <c r="H157" i="8" s="1"/>
  <c r="D158" i="8"/>
  <c r="F158" i="8" s="1"/>
  <c r="D159" i="8"/>
  <c r="F159" i="8" s="1"/>
  <c r="H159" i="8" s="1"/>
  <c r="D160" i="8"/>
  <c r="F160" i="8" s="1"/>
  <c r="D161" i="8"/>
  <c r="F161" i="8" s="1"/>
  <c r="H161" i="8" s="1"/>
  <c r="D162" i="8"/>
  <c r="F162" i="8" s="1"/>
  <c r="D163" i="8"/>
  <c r="F163" i="8" s="1"/>
  <c r="H163" i="8" s="1"/>
  <c r="D164" i="8"/>
  <c r="F164" i="8" s="1"/>
  <c r="D165" i="8"/>
  <c r="F165" i="8" s="1"/>
  <c r="H165" i="8" s="1"/>
  <c r="D166" i="8"/>
  <c r="F166" i="8" s="1"/>
  <c r="D167" i="8"/>
  <c r="F167" i="8" s="1"/>
  <c r="H167" i="8" s="1"/>
  <c r="D168" i="8"/>
  <c r="F168" i="8" s="1"/>
  <c r="H168" i="8" s="1"/>
  <c r="D169" i="8"/>
  <c r="F169" i="8" s="1"/>
  <c r="H169" i="8" s="1"/>
  <c r="D170" i="8"/>
  <c r="F170" i="8" s="1"/>
  <c r="D171" i="8"/>
  <c r="F171" i="8" s="1"/>
  <c r="H171" i="8" s="1"/>
  <c r="D172" i="8"/>
  <c r="F172" i="8" s="1"/>
  <c r="H172" i="8" s="1"/>
  <c r="D173" i="8"/>
  <c r="F173" i="8" s="1"/>
  <c r="H173" i="8" s="1"/>
  <c r="D174" i="8"/>
  <c r="F174" i="8" s="1"/>
  <c r="D175" i="8"/>
  <c r="F175" i="8" s="1"/>
  <c r="H175" i="8" s="1"/>
  <c r="D176" i="8"/>
  <c r="F176" i="8" s="1"/>
  <c r="H176" i="8" s="1"/>
  <c r="D177" i="8"/>
  <c r="F177" i="8" s="1"/>
  <c r="H177" i="8" s="1"/>
  <c r="D178" i="8"/>
  <c r="F178" i="8" s="1"/>
  <c r="D180" i="8"/>
  <c r="F180" i="8" s="1"/>
  <c r="D181" i="8"/>
  <c r="F181" i="8" s="1"/>
  <c r="H181" i="8" s="1"/>
  <c r="D182" i="8"/>
  <c r="F182" i="8" s="1"/>
  <c r="H182" i="8" s="1"/>
  <c r="J182" i="8" s="1"/>
  <c r="D183" i="8"/>
  <c r="F183" i="8" s="1"/>
  <c r="H183" i="8" s="1"/>
  <c r="D184" i="8"/>
  <c r="F184" i="8" s="1"/>
  <c r="D185" i="8"/>
  <c r="D186" i="8"/>
  <c r="F186" i="8" s="1"/>
  <c r="H186" i="8" s="1"/>
  <c r="J186" i="8" s="1"/>
  <c r="D187" i="8"/>
  <c r="F187" i="8" s="1"/>
  <c r="H187" i="8" s="1"/>
  <c r="D188" i="8"/>
  <c r="F188" i="8" s="1"/>
  <c r="H188" i="8" s="1"/>
  <c r="J188" i="8" s="1"/>
  <c r="D189" i="8"/>
  <c r="F189" i="8" s="1"/>
  <c r="H189" i="8" s="1"/>
  <c r="D190" i="8"/>
  <c r="F190" i="8" s="1"/>
  <c r="H190" i="8" s="1"/>
  <c r="J190" i="8" s="1"/>
  <c r="D191" i="8"/>
  <c r="D192" i="8"/>
  <c r="F192" i="8" s="1"/>
  <c r="H192" i="8" s="1"/>
  <c r="J192" i="8" s="1"/>
  <c r="D193" i="8"/>
  <c r="F193" i="8" s="1"/>
  <c r="D194" i="8"/>
  <c r="F194" i="8" s="1"/>
  <c r="H194" i="8" s="1"/>
  <c r="J194" i="8" s="1"/>
  <c r="D195" i="8"/>
  <c r="F195" i="8" s="1"/>
  <c r="D196" i="8"/>
  <c r="F196" i="8" s="1"/>
  <c r="H196" i="8" s="1"/>
  <c r="J196" i="8" s="1"/>
  <c r="D197" i="8"/>
  <c r="F197" i="8" s="1"/>
  <c r="D198" i="8"/>
  <c r="F198" i="8" s="1"/>
  <c r="H198" i="8" s="1"/>
  <c r="J198" i="8" s="1"/>
  <c r="D199" i="8"/>
  <c r="F199" i="8" s="1"/>
  <c r="D200" i="8"/>
  <c r="F200" i="8" s="1"/>
  <c r="H200" i="8" s="1"/>
  <c r="J200" i="8" s="1"/>
  <c r="D201" i="8"/>
  <c r="F201" i="8" s="1"/>
  <c r="H201" i="8" s="1"/>
  <c r="D202" i="8"/>
  <c r="F202" i="8" s="1"/>
  <c r="H202" i="8" s="1"/>
  <c r="J202" i="8" s="1"/>
  <c r="D203" i="8"/>
  <c r="F203" i="8" s="1"/>
  <c r="H203" i="8" s="1"/>
  <c r="D204" i="8"/>
  <c r="F204" i="8" s="1"/>
  <c r="H204" i="8" s="1"/>
  <c r="J204" i="8" s="1"/>
  <c r="D205" i="8"/>
  <c r="F205" i="8" s="1"/>
  <c r="H205" i="8" s="1"/>
  <c r="D206" i="8"/>
  <c r="F206" i="8" s="1"/>
  <c r="H206" i="8" s="1"/>
  <c r="J206" i="8" s="1"/>
  <c r="D207" i="8"/>
  <c r="D208" i="8"/>
  <c r="F208" i="8" s="1"/>
  <c r="H208" i="8" s="1"/>
  <c r="D209" i="8"/>
  <c r="D210" i="8"/>
  <c r="F210" i="8" s="1"/>
  <c r="H210" i="8" s="1"/>
  <c r="F2" i="8"/>
  <c r="H2" i="8" s="1"/>
  <c r="A210" i="8"/>
  <c r="A209" i="8"/>
  <c r="J208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J122" i="8"/>
  <c r="A122" i="8"/>
  <c r="A121" i="8"/>
  <c r="J120" i="8"/>
  <c r="A120" i="8"/>
  <c r="A119" i="8"/>
  <c r="J118" i="8"/>
  <c r="A118" i="8"/>
  <c r="J117" i="8"/>
  <c r="A117" i="8"/>
  <c r="A116" i="8"/>
  <c r="J115" i="8"/>
  <c r="A115" i="8"/>
  <c r="A114" i="8"/>
  <c r="J113" i="8"/>
  <c r="A113" i="8"/>
  <c r="A112" i="8"/>
  <c r="J111" i="8"/>
  <c r="A111" i="8"/>
  <c r="A110" i="8"/>
  <c r="J109" i="8"/>
  <c r="A109" i="8"/>
  <c r="A108" i="8"/>
  <c r="J107" i="8"/>
  <c r="A107" i="8"/>
  <c r="A106" i="8"/>
  <c r="J105" i="8"/>
  <c r="A105" i="8"/>
  <c r="A104" i="8"/>
  <c r="J103" i="8"/>
  <c r="A103" i="8"/>
  <c r="A102" i="8"/>
  <c r="J101" i="8"/>
  <c r="A101" i="8"/>
  <c r="A100" i="8"/>
  <c r="J99" i="8"/>
  <c r="A99" i="8"/>
  <c r="A98" i="8"/>
  <c r="J97" i="8"/>
  <c r="A97" i="8"/>
  <c r="A96" i="8"/>
  <c r="J95" i="8"/>
  <c r="A95" i="8"/>
  <c r="A94" i="8"/>
  <c r="J93" i="8"/>
  <c r="A93" i="8"/>
  <c r="A92" i="8"/>
  <c r="J91" i="8"/>
  <c r="A91" i="8"/>
  <c r="A90" i="8"/>
  <c r="J89" i="8"/>
  <c r="A89" i="8"/>
  <c r="A88" i="8"/>
  <c r="J87" i="8"/>
  <c r="A87" i="8"/>
  <c r="A86" i="8"/>
  <c r="J85" i="8"/>
  <c r="A85" i="8"/>
  <c r="A84" i="8"/>
  <c r="J83" i="8"/>
  <c r="A83" i="8"/>
  <c r="A82" i="8"/>
  <c r="J81" i="8"/>
  <c r="A81" i="8"/>
  <c r="A80" i="8"/>
  <c r="J79" i="8"/>
  <c r="A79" i="8"/>
  <c r="A78" i="8"/>
  <c r="J77" i="8"/>
  <c r="A77" i="8"/>
  <c r="A76" i="8"/>
  <c r="J75" i="8"/>
  <c r="A75" i="8"/>
  <c r="A74" i="8"/>
  <c r="J73" i="8"/>
  <c r="A73" i="8"/>
  <c r="A72" i="8"/>
  <c r="J71" i="8"/>
  <c r="A71" i="8"/>
  <c r="A70" i="8"/>
  <c r="J69" i="8"/>
  <c r="A69" i="8"/>
  <c r="A68" i="8"/>
  <c r="J67" i="8"/>
  <c r="A67" i="8"/>
  <c r="A66" i="8"/>
  <c r="J65" i="8"/>
  <c r="A65" i="8"/>
  <c r="A64" i="8"/>
  <c r="J63" i="8"/>
  <c r="A63" i="8"/>
  <c r="A62" i="8"/>
  <c r="J61" i="8"/>
  <c r="A61" i="8"/>
  <c r="A60" i="8"/>
  <c r="J59" i="8"/>
  <c r="A59" i="8"/>
  <c r="A58" i="8"/>
  <c r="J57" i="8"/>
  <c r="A57" i="8"/>
  <c r="A56" i="8"/>
  <c r="J55" i="8"/>
  <c r="A55" i="8"/>
  <c r="A54" i="8"/>
  <c r="J53" i="8"/>
  <c r="A53" i="8"/>
  <c r="A52" i="8"/>
  <c r="J51" i="8"/>
  <c r="A51" i="8"/>
  <c r="A50" i="8"/>
  <c r="J49" i="8"/>
  <c r="A49" i="8"/>
  <c r="A48" i="8"/>
  <c r="J47" i="8"/>
  <c r="A47" i="8"/>
  <c r="A46" i="8"/>
  <c r="J45" i="8"/>
  <c r="A45" i="8"/>
  <c r="A44" i="8"/>
  <c r="J43" i="8"/>
  <c r="A43" i="8"/>
  <c r="A42" i="8"/>
  <c r="J41" i="8"/>
  <c r="A41" i="8"/>
  <c r="A40" i="8"/>
  <c r="J39" i="8"/>
  <c r="A39" i="8"/>
  <c r="A38" i="8"/>
  <c r="J37" i="8"/>
  <c r="A37" i="8"/>
  <c r="J36" i="8"/>
  <c r="A36" i="8"/>
  <c r="A35" i="8"/>
  <c r="J34" i="8"/>
  <c r="A34" i="8"/>
  <c r="A33" i="8"/>
  <c r="J32" i="8"/>
  <c r="A32" i="8"/>
  <c r="A31" i="8"/>
  <c r="J30" i="8"/>
  <c r="A30" i="8"/>
  <c r="A29" i="8"/>
  <c r="J28" i="8"/>
  <c r="A28" i="8"/>
  <c r="A27" i="8"/>
  <c r="J26" i="8"/>
  <c r="A26" i="8"/>
  <c r="A25" i="8"/>
  <c r="J24" i="8"/>
  <c r="A24" i="8"/>
  <c r="A23" i="8"/>
  <c r="J22" i="8"/>
  <c r="A22" i="8"/>
  <c r="A21" i="8"/>
  <c r="J20" i="8"/>
  <c r="A20" i="8"/>
  <c r="A19" i="8"/>
  <c r="J18" i="8"/>
  <c r="A18" i="8"/>
  <c r="A17" i="8"/>
  <c r="J16" i="8"/>
  <c r="A16" i="8"/>
  <c r="J15" i="8"/>
  <c r="A15" i="8"/>
  <c r="A14" i="8"/>
  <c r="J13" i="8"/>
  <c r="A13" i="8"/>
  <c r="A12" i="8"/>
  <c r="J11" i="8"/>
  <c r="A11" i="8"/>
  <c r="A10" i="8"/>
  <c r="J9" i="8"/>
  <c r="A9" i="8"/>
  <c r="A8" i="8"/>
  <c r="J7" i="8"/>
  <c r="A7" i="8"/>
  <c r="J6" i="8"/>
  <c r="A6" i="8"/>
  <c r="A5" i="8"/>
  <c r="J4" i="8"/>
  <c r="A4" i="8"/>
  <c r="A3" i="8"/>
  <c r="A2" i="8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" i="6"/>
  <c r="G210" i="5"/>
  <c r="G209" i="5"/>
  <c r="G208" i="5"/>
  <c r="G207" i="5"/>
  <c r="G206" i="5"/>
  <c r="G205" i="5"/>
  <c r="G204" i="5"/>
  <c r="G202" i="5"/>
  <c r="G200" i="5"/>
  <c r="G194" i="5"/>
  <c r="G193" i="5"/>
  <c r="G192" i="5"/>
  <c r="G191" i="5"/>
  <c r="G190" i="5"/>
  <c r="G189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68" i="5"/>
  <c r="G161" i="5"/>
  <c r="G160" i="5"/>
  <c r="G156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06" i="5"/>
  <c r="G105" i="5"/>
  <c r="G104" i="5"/>
  <c r="G102" i="5"/>
  <c r="G101" i="5"/>
  <c r="G100" i="5"/>
  <c r="G94" i="5"/>
  <c r="G93" i="5"/>
  <c r="G92" i="5"/>
  <c r="G65" i="5"/>
  <c r="G64" i="5"/>
  <c r="G58" i="5"/>
  <c r="G56" i="5"/>
  <c r="G55" i="5"/>
  <c r="G54" i="5"/>
  <c r="G53" i="5"/>
  <c r="G52" i="5"/>
  <c r="G51" i="5"/>
  <c r="G50" i="5"/>
  <c r="G49" i="5"/>
  <c r="G48" i="5"/>
  <c r="G47" i="5"/>
  <c r="G46" i="5"/>
  <c r="G44" i="5"/>
  <c r="G43" i="5"/>
  <c r="G42" i="5"/>
  <c r="G41" i="5"/>
  <c r="G40" i="5"/>
  <c r="G39" i="5"/>
  <c r="G37" i="5"/>
  <c r="G36" i="5"/>
  <c r="G35" i="5"/>
  <c r="G34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7" i="5"/>
  <c r="G6" i="5"/>
  <c r="G5" i="5"/>
  <c r="G3" i="5"/>
  <c r="G2" i="5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137" i="4"/>
  <c r="G210" i="2"/>
  <c r="G209" i="2"/>
  <c r="G208" i="2"/>
  <c r="G207" i="2"/>
  <c r="G206" i="2"/>
  <c r="G205" i="2"/>
  <c r="G204" i="2"/>
  <c r="G202" i="2"/>
  <c r="G200" i="2"/>
  <c r="G194" i="2"/>
  <c r="G193" i="2"/>
  <c r="G192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6" i="2"/>
  <c r="G175" i="2"/>
  <c r="G174" i="2"/>
  <c r="G173" i="2"/>
  <c r="G172" i="2"/>
  <c r="G171" i="2"/>
  <c r="G168" i="2"/>
  <c r="G161" i="2"/>
  <c r="G160" i="2"/>
  <c r="G156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09" i="2"/>
  <c r="G106" i="2"/>
  <c r="G105" i="2"/>
  <c r="G104" i="2"/>
  <c r="G102" i="2"/>
  <c r="G101" i="2"/>
  <c r="G100" i="2"/>
  <c r="G94" i="2"/>
  <c r="G93" i="2"/>
  <c r="G92" i="2"/>
  <c r="G65" i="2"/>
  <c r="G64" i="2"/>
  <c r="G58" i="2"/>
  <c r="G56" i="2"/>
  <c r="G55" i="2"/>
  <c r="G54" i="2"/>
  <c r="G53" i="2"/>
  <c r="G52" i="2"/>
  <c r="G51" i="2"/>
  <c r="G50" i="2"/>
  <c r="G49" i="2"/>
  <c r="G48" i="2"/>
  <c r="G47" i="2"/>
  <c r="G46" i="2"/>
  <c r="H206" i="9" l="1"/>
  <c r="J206" i="9" s="1"/>
  <c r="H204" i="9"/>
  <c r="J204" i="9" s="1"/>
  <c r="H202" i="9"/>
  <c r="J202" i="9" s="1"/>
  <c r="H198" i="9"/>
  <c r="J198" i="9" s="1"/>
  <c r="H194" i="9"/>
  <c r="J194" i="9" s="1"/>
  <c r="H190" i="9"/>
  <c r="J190" i="9" s="1"/>
  <c r="H186" i="9"/>
  <c r="J186" i="9" s="1"/>
  <c r="H182" i="9"/>
  <c r="J182" i="9" s="1"/>
  <c r="H178" i="9"/>
  <c r="J178" i="9" s="1"/>
  <c r="H174" i="9"/>
  <c r="J174" i="9" s="1"/>
  <c r="H170" i="9"/>
  <c r="J170" i="9" s="1"/>
  <c r="H166" i="9"/>
  <c r="J166" i="9" s="1"/>
  <c r="H161" i="9"/>
  <c r="J161" i="9" s="1"/>
  <c r="H158" i="9"/>
  <c r="J158" i="9" s="1"/>
  <c r="H154" i="9"/>
  <c r="J154" i="9" s="1"/>
  <c r="H150" i="9"/>
  <c r="J150" i="9" s="1"/>
  <c r="H148" i="9"/>
  <c r="J148" i="9" s="1"/>
  <c r="H146" i="9"/>
  <c r="J146" i="9" s="1"/>
  <c r="H144" i="9"/>
  <c r="J144" i="9" s="1"/>
  <c r="H142" i="9"/>
  <c r="J142" i="9" s="1"/>
  <c r="H139" i="9"/>
  <c r="J139" i="9" s="1"/>
  <c r="H138" i="9"/>
  <c r="J138" i="9" s="1"/>
  <c r="H136" i="9"/>
  <c r="J136" i="9" s="1"/>
  <c r="H133" i="9"/>
  <c r="J133" i="9" s="1"/>
  <c r="H132" i="9"/>
  <c r="J132" i="9" s="1"/>
  <c r="H130" i="9"/>
  <c r="J130" i="9" s="1"/>
  <c r="H128" i="9"/>
  <c r="J128" i="9" s="1"/>
  <c r="H124" i="9"/>
  <c r="J124" i="9" s="1"/>
  <c r="H122" i="9"/>
  <c r="J122" i="9" s="1"/>
  <c r="H184" i="8"/>
  <c r="J184" i="8" s="1"/>
  <c r="H199" i="8"/>
  <c r="J199" i="8" s="1"/>
  <c r="H197" i="8"/>
  <c r="J197" i="8" s="1"/>
  <c r="H195" i="8"/>
  <c r="J195" i="8" s="1"/>
  <c r="H193" i="8"/>
  <c r="J193" i="8" s="1"/>
  <c r="H178" i="8"/>
  <c r="J178" i="8" s="1"/>
  <c r="H174" i="8"/>
  <c r="J174" i="8" s="1"/>
  <c r="H170" i="8"/>
  <c r="J170" i="8" s="1"/>
  <c r="H166" i="8"/>
  <c r="J166" i="8" s="1"/>
  <c r="H164" i="8"/>
  <c r="J164" i="8" s="1"/>
  <c r="H162" i="8"/>
  <c r="J162" i="8" s="1"/>
  <c r="H160" i="8"/>
  <c r="J160" i="8" s="1"/>
  <c r="H158" i="8"/>
  <c r="J158" i="8" s="1"/>
  <c r="H154" i="8"/>
  <c r="J154" i="8" s="1"/>
  <c r="H152" i="8"/>
  <c r="J152" i="8" s="1"/>
  <c r="H150" i="8"/>
  <c r="J150" i="8" s="1"/>
  <c r="H148" i="8"/>
  <c r="J148" i="8" s="1"/>
  <c r="H140" i="8"/>
  <c r="J140" i="8" s="1"/>
  <c r="H134" i="8"/>
  <c r="J134" i="8" s="1"/>
  <c r="H132" i="8"/>
  <c r="J132" i="8" s="1"/>
  <c r="H124" i="8"/>
  <c r="J124" i="8" s="1"/>
  <c r="H116" i="8"/>
  <c r="J116" i="8" s="1"/>
  <c r="H114" i="8"/>
  <c r="J114" i="8" s="1"/>
  <c r="H112" i="8"/>
  <c r="J112" i="8" s="1"/>
  <c r="H110" i="8"/>
  <c r="J110" i="8" s="1"/>
  <c r="H108" i="8"/>
  <c r="J108" i="8" s="1"/>
  <c r="H106" i="8"/>
  <c r="J106" i="8" s="1"/>
  <c r="H102" i="8"/>
  <c r="J102" i="8" s="1"/>
  <c r="H100" i="8"/>
  <c r="J100" i="8" s="1"/>
  <c r="H98" i="8"/>
  <c r="J98" i="8" s="1"/>
  <c r="H96" i="8"/>
  <c r="J96" i="8" s="1"/>
  <c r="H92" i="8"/>
  <c r="J92" i="8" s="1"/>
  <c r="H90" i="8"/>
  <c r="J90" i="8" s="1"/>
  <c r="H88" i="8"/>
  <c r="J88" i="8" s="1"/>
  <c r="H86" i="8"/>
  <c r="J86" i="8" s="1"/>
  <c r="H84" i="8"/>
  <c r="J84" i="8" s="1"/>
  <c r="H82" i="8"/>
  <c r="J82" i="8" s="1"/>
  <c r="H80" i="8"/>
  <c r="J80" i="8" s="1"/>
  <c r="H78" i="8"/>
  <c r="J78" i="8" s="1"/>
  <c r="H76" i="8"/>
  <c r="J76" i="8" s="1"/>
  <c r="H74" i="8"/>
  <c r="J74" i="8" s="1"/>
  <c r="H72" i="8"/>
  <c r="J72" i="8" s="1"/>
  <c r="H70" i="8"/>
  <c r="J70" i="8" s="1"/>
  <c r="H68" i="8"/>
  <c r="J68" i="8" s="1"/>
  <c r="H66" i="8"/>
  <c r="J66" i="8" s="1"/>
  <c r="H64" i="8"/>
  <c r="J64" i="8" s="1"/>
  <c r="H62" i="8"/>
  <c r="J62" i="8" s="1"/>
  <c r="H60" i="8"/>
  <c r="J60" i="8" s="1"/>
  <c r="H58" i="8"/>
  <c r="J58" i="8" s="1"/>
  <c r="H56" i="8"/>
  <c r="J56" i="8" s="1"/>
  <c r="H54" i="8"/>
  <c r="J54" i="8" s="1"/>
  <c r="H52" i="8"/>
  <c r="J52" i="8" s="1"/>
  <c r="H48" i="8"/>
  <c r="J48" i="8" s="1"/>
  <c r="H46" i="8"/>
  <c r="J46" i="8" s="1"/>
  <c r="H44" i="8"/>
  <c r="J44" i="8" s="1"/>
  <c r="H42" i="8"/>
  <c r="J42" i="8" s="1"/>
  <c r="H40" i="8"/>
  <c r="J40" i="8" s="1"/>
  <c r="H38" i="8"/>
  <c r="J38" i="8" s="1"/>
  <c r="H33" i="8"/>
  <c r="J33" i="8" s="1"/>
  <c r="H31" i="8"/>
  <c r="J31" i="8" s="1"/>
  <c r="H27" i="8"/>
  <c r="J27" i="8" s="1"/>
  <c r="H25" i="8"/>
  <c r="J25" i="8" s="1"/>
  <c r="H14" i="8"/>
  <c r="J14" i="8" s="1"/>
  <c r="H12" i="8"/>
  <c r="J12" i="8" s="1"/>
  <c r="H8" i="8"/>
  <c r="J8" i="8" s="1"/>
  <c r="H180" i="8"/>
  <c r="J180" i="8" s="1"/>
  <c r="J127" i="9"/>
  <c r="J14" i="9"/>
  <c r="J22" i="9"/>
  <c r="J18" i="9"/>
  <c r="J24" i="9"/>
  <c r="J16" i="9"/>
  <c r="J208" i="9"/>
  <c r="J210" i="8"/>
  <c r="J176" i="8"/>
  <c r="J172" i="8"/>
  <c r="J168" i="8"/>
  <c r="J156" i="8"/>
  <c r="J146" i="8"/>
  <c r="J144" i="8"/>
  <c r="J142" i="8"/>
  <c r="J138" i="8"/>
  <c r="J136" i="8"/>
  <c r="J130" i="8"/>
  <c r="J128" i="8"/>
  <c r="J126" i="8"/>
  <c r="J104" i="8"/>
  <c r="J94" i="8"/>
  <c r="J35" i="8"/>
  <c r="J29" i="8"/>
  <c r="J23" i="8"/>
  <c r="J21" i="8"/>
  <c r="J19" i="8"/>
  <c r="J17" i="8"/>
  <c r="J10" i="8"/>
  <c r="J5" i="8"/>
  <c r="H3" i="8"/>
  <c r="J3" i="8" s="1"/>
  <c r="F151" i="9"/>
  <c r="H151" i="9" s="1"/>
  <c r="J203" i="9"/>
  <c r="J201" i="9"/>
  <c r="J199" i="9"/>
  <c r="J197" i="9"/>
  <c r="J195" i="9"/>
  <c r="J193" i="9"/>
  <c r="J191" i="9"/>
  <c r="J189" i="9"/>
  <c r="J187" i="9"/>
  <c r="J185" i="9"/>
  <c r="J183" i="9"/>
  <c r="J181" i="9"/>
  <c r="J179" i="9"/>
  <c r="J177" i="9"/>
  <c r="J175" i="9"/>
  <c r="J173" i="9"/>
  <c r="J171" i="9"/>
  <c r="J169" i="9"/>
  <c r="J167" i="9"/>
  <c r="J165" i="9"/>
  <c r="J163" i="9"/>
  <c r="J162" i="9"/>
  <c r="J159" i="9"/>
  <c r="J157" i="9"/>
  <c r="J155" i="9"/>
  <c r="J153" i="9"/>
  <c r="J95" i="9"/>
  <c r="J93" i="9"/>
  <c r="J91" i="9"/>
  <c r="J89" i="9"/>
  <c r="J87" i="9"/>
  <c r="J85" i="9"/>
  <c r="J83" i="9"/>
  <c r="J81" i="9"/>
  <c r="J79" i="9"/>
  <c r="J77" i="9"/>
  <c r="J75" i="9"/>
  <c r="J73" i="9"/>
  <c r="J71" i="9"/>
  <c r="J69" i="9"/>
  <c r="J67" i="9"/>
  <c r="J65" i="9"/>
  <c r="J63" i="9"/>
  <c r="J61" i="9"/>
  <c r="J59" i="9"/>
  <c r="J57" i="9"/>
  <c r="J55" i="9"/>
  <c r="J53" i="9"/>
  <c r="J51" i="9"/>
  <c r="J49" i="9"/>
  <c r="J50" i="8"/>
  <c r="J209" i="9"/>
  <c r="J207" i="9"/>
  <c r="J205" i="9"/>
  <c r="J189" i="8"/>
  <c r="J187" i="8"/>
  <c r="J183" i="8"/>
  <c r="J181" i="8"/>
  <c r="J177" i="8"/>
  <c r="J175" i="8"/>
  <c r="J173" i="8"/>
  <c r="J171" i="8"/>
  <c r="J169" i="8"/>
  <c r="J167" i="8"/>
  <c r="J165" i="8"/>
  <c r="J163" i="8"/>
  <c r="J161" i="8"/>
  <c r="J159" i="8"/>
  <c r="J157" i="8"/>
  <c r="J155" i="8"/>
  <c r="J153" i="8"/>
  <c r="J151" i="8"/>
  <c r="J149" i="8"/>
  <c r="J147" i="8"/>
  <c r="J145" i="8"/>
  <c r="J143" i="8"/>
  <c r="J141" i="8"/>
  <c r="J139" i="8"/>
  <c r="J137" i="8"/>
  <c r="J135" i="8"/>
  <c r="J133" i="8"/>
  <c r="J131" i="8"/>
  <c r="J129" i="8"/>
  <c r="J127" i="8"/>
  <c r="J125" i="8"/>
  <c r="J123" i="8"/>
  <c r="J121" i="8"/>
  <c r="J119" i="8"/>
  <c r="F209" i="8"/>
  <c r="H209" i="8" s="1"/>
  <c r="F207" i="8"/>
  <c r="F191" i="8"/>
  <c r="H191" i="8" s="1"/>
  <c r="F185" i="8"/>
  <c r="H185" i="8" s="1"/>
  <c r="J205" i="8"/>
  <c r="J203" i="8"/>
  <c r="J201" i="8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2" i="8"/>
  <c r="H207" i="8" l="1"/>
  <c r="J207" i="8" s="1"/>
  <c r="J126" i="9"/>
  <c r="J13" i="9"/>
  <c r="J23" i="9"/>
  <c r="J17" i="9"/>
  <c r="F213" i="9"/>
  <c r="J209" i="8"/>
  <c r="J191" i="8"/>
  <c r="J185" i="8"/>
  <c r="J151" i="9"/>
  <c r="F213" i="8"/>
  <c r="J2" i="9"/>
  <c r="J213" i="8" l="1"/>
  <c r="H213" i="8"/>
  <c r="H215" i="8" s="1"/>
  <c r="J213" i="9"/>
  <c r="H213" i="9"/>
  <c r="H215" i="9" s="1"/>
  <c r="D117" i="4"/>
  <c r="D209" i="7" l="1"/>
  <c r="D210" i="7"/>
  <c r="D208" i="7"/>
  <c r="D4" i="7"/>
  <c r="D5" i="7"/>
  <c r="D6" i="7"/>
  <c r="D7" i="7"/>
  <c r="D8" i="7"/>
  <c r="D9" i="7"/>
  <c r="D10" i="7"/>
  <c r="D11" i="7"/>
  <c r="D12" i="7"/>
  <c r="D14" i="7"/>
  <c r="D15" i="7"/>
  <c r="D16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4" i="7"/>
  <c r="D35" i="7"/>
  <c r="D36" i="7"/>
  <c r="D37" i="7"/>
  <c r="D38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1" i="7"/>
  <c r="D182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F206" i="7" s="1"/>
  <c r="H206" i="7" s="1"/>
  <c r="D207" i="7"/>
  <c r="D3" i="7"/>
  <c r="D2" i="7"/>
  <c r="F210" i="7"/>
  <c r="H210" i="7" s="1"/>
  <c r="A210" i="7"/>
  <c r="F209" i="7"/>
  <c r="H209" i="7" s="1"/>
  <c r="A209" i="7"/>
  <c r="F208" i="7"/>
  <c r="H208" i="7" s="1"/>
  <c r="A208" i="7"/>
  <c r="F207" i="7"/>
  <c r="A207" i="7"/>
  <c r="A206" i="7"/>
  <c r="F205" i="7"/>
  <c r="A205" i="7"/>
  <c r="F204" i="7"/>
  <c r="A204" i="7"/>
  <c r="F203" i="7"/>
  <c r="A203" i="7"/>
  <c r="F202" i="7"/>
  <c r="A202" i="7"/>
  <c r="F201" i="7"/>
  <c r="A201" i="7"/>
  <c r="F200" i="7"/>
  <c r="A200" i="7"/>
  <c r="F199" i="7"/>
  <c r="A199" i="7"/>
  <c r="F198" i="7"/>
  <c r="A198" i="7"/>
  <c r="F197" i="7"/>
  <c r="A197" i="7"/>
  <c r="F196" i="7"/>
  <c r="A196" i="7"/>
  <c r="F195" i="7"/>
  <c r="A195" i="7"/>
  <c r="F194" i="7"/>
  <c r="A194" i="7"/>
  <c r="F193" i="7"/>
  <c r="A193" i="7"/>
  <c r="F192" i="7"/>
  <c r="A192" i="7"/>
  <c r="F191" i="7"/>
  <c r="H191" i="7" s="1"/>
  <c r="A191" i="7"/>
  <c r="F190" i="7"/>
  <c r="H190" i="7" s="1"/>
  <c r="A190" i="7"/>
  <c r="F189" i="7"/>
  <c r="A189" i="7"/>
  <c r="F188" i="7"/>
  <c r="A188" i="7"/>
  <c r="F187" i="7"/>
  <c r="A187" i="7"/>
  <c r="F186" i="7"/>
  <c r="A186" i="7"/>
  <c r="F185" i="7"/>
  <c r="H185" i="7" s="1"/>
  <c r="A185" i="7"/>
  <c r="F184" i="7"/>
  <c r="A184" i="7"/>
  <c r="F183" i="7"/>
  <c r="A183" i="7"/>
  <c r="F182" i="7"/>
  <c r="H182" i="7" s="1"/>
  <c r="A182" i="7"/>
  <c r="F181" i="7"/>
  <c r="H181" i="7" s="1"/>
  <c r="A181" i="7"/>
  <c r="F180" i="7"/>
  <c r="A180" i="7"/>
  <c r="F179" i="7"/>
  <c r="A179" i="7"/>
  <c r="F178" i="7"/>
  <c r="A178" i="7"/>
  <c r="F177" i="7"/>
  <c r="A177" i="7"/>
  <c r="F176" i="7"/>
  <c r="H176" i="7" s="1"/>
  <c r="A176" i="7"/>
  <c r="F175" i="7"/>
  <c r="A175" i="7"/>
  <c r="F174" i="7"/>
  <c r="A174" i="7"/>
  <c r="F173" i="7"/>
  <c r="A173" i="7"/>
  <c r="F172" i="7"/>
  <c r="H172" i="7" s="1"/>
  <c r="A172" i="7"/>
  <c r="F171" i="7"/>
  <c r="A171" i="7"/>
  <c r="F170" i="7"/>
  <c r="A170" i="7"/>
  <c r="F169" i="7"/>
  <c r="A169" i="7"/>
  <c r="F168" i="7"/>
  <c r="H168" i="7" s="1"/>
  <c r="A168" i="7"/>
  <c r="F167" i="7"/>
  <c r="A167" i="7"/>
  <c r="F166" i="7"/>
  <c r="A166" i="7"/>
  <c r="F165" i="7"/>
  <c r="A165" i="7"/>
  <c r="F164" i="7"/>
  <c r="A164" i="7"/>
  <c r="F163" i="7"/>
  <c r="A163" i="7"/>
  <c r="F162" i="7"/>
  <c r="A162" i="7"/>
  <c r="F161" i="7"/>
  <c r="A161" i="7"/>
  <c r="F160" i="7"/>
  <c r="A160" i="7"/>
  <c r="F159" i="7"/>
  <c r="A159" i="7"/>
  <c r="F158" i="7"/>
  <c r="A158" i="7"/>
  <c r="J157" i="7"/>
  <c r="F157" i="7"/>
  <c r="H157" i="7" s="1"/>
  <c r="A157" i="7"/>
  <c r="F156" i="7"/>
  <c r="H156" i="7" s="1"/>
  <c r="A156" i="7"/>
  <c r="F155" i="7"/>
  <c r="A155" i="7"/>
  <c r="F154" i="7"/>
  <c r="A154" i="7"/>
  <c r="F153" i="7"/>
  <c r="A153" i="7"/>
  <c r="F152" i="7"/>
  <c r="A152" i="7"/>
  <c r="F151" i="7"/>
  <c r="H151" i="7" s="1"/>
  <c r="A151" i="7"/>
  <c r="F150" i="7"/>
  <c r="A150" i="7"/>
  <c r="F149" i="7"/>
  <c r="A149" i="7"/>
  <c r="F148" i="7"/>
  <c r="A148" i="7"/>
  <c r="F147" i="7"/>
  <c r="A147" i="7"/>
  <c r="F146" i="7"/>
  <c r="H146" i="7" s="1"/>
  <c r="A146" i="7"/>
  <c r="F145" i="7"/>
  <c r="H145" i="7" s="1"/>
  <c r="A145" i="7"/>
  <c r="F144" i="7"/>
  <c r="H144" i="7" s="1"/>
  <c r="A144" i="7"/>
  <c r="F143" i="7"/>
  <c r="H143" i="7" s="1"/>
  <c r="A143" i="7"/>
  <c r="F142" i="7"/>
  <c r="A142" i="7"/>
  <c r="F141" i="7"/>
  <c r="H141" i="7" s="1"/>
  <c r="A141" i="7"/>
  <c r="F140" i="7"/>
  <c r="A140" i="7"/>
  <c r="F139" i="7"/>
  <c r="A139" i="7"/>
  <c r="F138" i="7"/>
  <c r="H138" i="7" s="1"/>
  <c r="A138" i="7"/>
  <c r="F137" i="7"/>
  <c r="A137" i="7"/>
  <c r="F136" i="7"/>
  <c r="A136" i="7"/>
  <c r="F135" i="7"/>
  <c r="A135" i="7"/>
  <c r="F134" i="7"/>
  <c r="A134" i="7"/>
  <c r="F133" i="7"/>
  <c r="A133" i="7"/>
  <c r="F132" i="7"/>
  <c r="A132" i="7"/>
  <c r="F131" i="7"/>
  <c r="H131" i="7" s="1"/>
  <c r="A131" i="7"/>
  <c r="F130" i="7"/>
  <c r="H130" i="7" s="1"/>
  <c r="A130" i="7"/>
  <c r="F129" i="7"/>
  <c r="A129" i="7"/>
  <c r="F128" i="7"/>
  <c r="H128" i="7" s="1"/>
  <c r="A128" i="7"/>
  <c r="F127" i="7"/>
  <c r="A127" i="7"/>
  <c r="F126" i="7"/>
  <c r="H126" i="7" s="1"/>
  <c r="A126" i="7"/>
  <c r="F125" i="7"/>
  <c r="H125" i="7" s="1"/>
  <c r="A125" i="7"/>
  <c r="F124" i="7"/>
  <c r="A124" i="7"/>
  <c r="F123" i="7"/>
  <c r="H123" i="7" s="1"/>
  <c r="A123" i="7"/>
  <c r="F122" i="7"/>
  <c r="A122" i="7"/>
  <c r="F121" i="7"/>
  <c r="H121" i="7" s="1"/>
  <c r="A121" i="7"/>
  <c r="F120" i="7"/>
  <c r="H120" i="7" s="1"/>
  <c r="A120" i="7"/>
  <c r="F119" i="7"/>
  <c r="H119" i="7" s="1"/>
  <c r="A119" i="7"/>
  <c r="F118" i="7"/>
  <c r="H118" i="7" s="1"/>
  <c r="A118" i="7"/>
  <c r="F117" i="7"/>
  <c r="A117" i="7"/>
  <c r="F116" i="7"/>
  <c r="A116" i="7"/>
  <c r="F115" i="7"/>
  <c r="H115" i="7" s="1"/>
  <c r="A115" i="7"/>
  <c r="F114" i="7"/>
  <c r="A114" i="7"/>
  <c r="F113" i="7"/>
  <c r="A113" i="7"/>
  <c r="F112" i="7"/>
  <c r="A112" i="7"/>
  <c r="F111" i="7"/>
  <c r="A111" i="7"/>
  <c r="F110" i="7"/>
  <c r="A110" i="7"/>
  <c r="F109" i="7"/>
  <c r="H109" i="7" s="1"/>
  <c r="A109" i="7"/>
  <c r="F108" i="7"/>
  <c r="A108" i="7"/>
  <c r="F107" i="7"/>
  <c r="A107" i="7"/>
  <c r="F106" i="7"/>
  <c r="A106" i="7"/>
  <c r="F105" i="7"/>
  <c r="A105" i="7"/>
  <c r="F104" i="7"/>
  <c r="H104" i="7" s="1"/>
  <c r="A104" i="7"/>
  <c r="F103" i="7"/>
  <c r="A103" i="7"/>
  <c r="F102" i="7"/>
  <c r="A102" i="7"/>
  <c r="F101" i="7"/>
  <c r="A101" i="7"/>
  <c r="F100" i="7"/>
  <c r="A100" i="7"/>
  <c r="F99" i="7"/>
  <c r="A99" i="7"/>
  <c r="F98" i="7"/>
  <c r="A98" i="7"/>
  <c r="F97" i="7"/>
  <c r="A97" i="7"/>
  <c r="F96" i="7"/>
  <c r="A96" i="7"/>
  <c r="F95" i="7"/>
  <c r="A95" i="7"/>
  <c r="F94" i="7"/>
  <c r="H94" i="7" s="1"/>
  <c r="A94" i="7"/>
  <c r="F93" i="7"/>
  <c r="A93" i="7"/>
  <c r="F92" i="7"/>
  <c r="A92" i="7"/>
  <c r="F91" i="7"/>
  <c r="A91" i="7"/>
  <c r="F90" i="7"/>
  <c r="A90" i="7"/>
  <c r="F89" i="7"/>
  <c r="A89" i="7"/>
  <c r="F88" i="7"/>
  <c r="A88" i="7"/>
  <c r="F87" i="7"/>
  <c r="A87" i="7"/>
  <c r="F86" i="7"/>
  <c r="A86" i="7"/>
  <c r="F85" i="7"/>
  <c r="A85" i="7"/>
  <c r="F84" i="7"/>
  <c r="A84" i="7"/>
  <c r="F83" i="7"/>
  <c r="A83" i="7"/>
  <c r="F82" i="7"/>
  <c r="A82" i="7"/>
  <c r="F81" i="7"/>
  <c r="A81" i="7"/>
  <c r="F80" i="7"/>
  <c r="A80" i="7"/>
  <c r="F79" i="7"/>
  <c r="A79" i="7"/>
  <c r="F78" i="7"/>
  <c r="A78" i="7"/>
  <c r="F77" i="7"/>
  <c r="A77" i="7"/>
  <c r="F76" i="7"/>
  <c r="A76" i="7"/>
  <c r="F75" i="7"/>
  <c r="A7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H55" i="7" s="1"/>
  <c r="A55" i="7"/>
  <c r="F54" i="7"/>
  <c r="A54" i="7"/>
  <c r="F53" i="7"/>
  <c r="A53" i="7"/>
  <c r="F52" i="7"/>
  <c r="A52" i="7"/>
  <c r="F51" i="7"/>
  <c r="H51" i="7" s="1"/>
  <c r="A51" i="7"/>
  <c r="F50" i="7"/>
  <c r="H50" i="7" s="1"/>
  <c r="A50" i="7"/>
  <c r="F49" i="7"/>
  <c r="H49" i="7" s="1"/>
  <c r="A49" i="7"/>
  <c r="F48" i="7"/>
  <c r="A48" i="7"/>
  <c r="F47" i="7"/>
  <c r="H47" i="7" s="1"/>
  <c r="A47" i="7"/>
  <c r="F46" i="7"/>
  <c r="A46" i="7"/>
  <c r="F45" i="7"/>
  <c r="A45" i="7"/>
  <c r="F44" i="7"/>
  <c r="A44" i="7"/>
  <c r="F43" i="7"/>
  <c r="A43" i="7"/>
  <c r="F42" i="7"/>
  <c r="A42" i="7"/>
  <c r="F41" i="7"/>
  <c r="A41" i="7"/>
  <c r="F40" i="7"/>
  <c r="A40" i="7"/>
  <c r="F39" i="7"/>
  <c r="A39" i="7"/>
  <c r="F38" i="7"/>
  <c r="A38" i="7"/>
  <c r="F37" i="7"/>
  <c r="A37" i="7"/>
  <c r="F36" i="7"/>
  <c r="A36" i="7"/>
  <c r="F35" i="7"/>
  <c r="H35" i="7" s="1"/>
  <c r="A35" i="7"/>
  <c r="F34" i="7"/>
  <c r="A34" i="7"/>
  <c r="F33" i="7"/>
  <c r="A33" i="7"/>
  <c r="F32" i="7"/>
  <c r="A32" i="7"/>
  <c r="F31" i="7"/>
  <c r="A31" i="7"/>
  <c r="F30" i="7"/>
  <c r="A30" i="7"/>
  <c r="F29" i="7"/>
  <c r="H29" i="7" s="1"/>
  <c r="A29" i="7"/>
  <c r="F28" i="7"/>
  <c r="H28" i="7" s="1"/>
  <c r="A28" i="7"/>
  <c r="F27" i="7"/>
  <c r="A27" i="7"/>
  <c r="F26" i="7"/>
  <c r="A26" i="7"/>
  <c r="F25" i="7"/>
  <c r="A25" i="7"/>
  <c r="F24" i="7"/>
  <c r="H24" i="7" s="1"/>
  <c r="A24" i="7"/>
  <c r="F23" i="7"/>
  <c r="H23" i="7" s="1"/>
  <c r="A23" i="7"/>
  <c r="F22" i="7"/>
  <c r="A22" i="7"/>
  <c r="F21" i="7"/>
  <c r="H21" i="7" s="1"/>
  <c r="A21" i="7"/>
  <c r="F20" i="7"/>
  <c r="H20" i="7" s="1"/>
  <c r="A20" i="7"/>
  <c r="F19" i="7"/>
  <c r="A19" i="7"/>
  <c r="F18" i="7"/>
  <c r="A18" i="7"/>
  <c r="F17" i="7"/>
  <c r="A17" i="7"/>
  <c r="F16" i="7"/>
  <c r="H16" i="7" s="1"/>
  <c r="A16" i="7"/>
  <c r="F15" i="7"/>
  <c r="A15" i="7"/>
  <c r="F14" i="7"/>
  <c r="A14" i="7"/>
  <c r="F13" i="7"/>
  <c r="H13" i="7" s="1"/>
  <c r="A13" i="7"/>
  <c r="F12" i="7"/>
  <c r="A12" i="7"/>
  <c r="F11" i="7"/>
  <c r="A11" i="7"/>
  <c r="F10" i="7"/>
  <c r="H10" i="7" s="1"/>
  <c r="A10" i="7"/>
  <c r="F9" i="7"/>
  <c r="A9" i="7"/>
  <c r="F8" i="7"/>
  <c r="A8" i="7"/>
  <c r="F7" i="7"/>
  <c r="A7" i="7"/>
  <c r="F6" i="7"/>
  <c r="A6" i="7"/>
  <c r="F5" i="7"/>
  <c r="H5" i="7" s="1"/>
  <c r="A5" i="7"/>
  <c r="F4" i="7"/>
  <c r="A4" i="7"/>
  <c r="F3" i="7"/>
  <c r="A3" i="7"/>
  <c r="F2" i="7"/>
  <c r="A2" i="7"/>
  <c r="H17" i="7" l="1"/>
  <c r="J17" i="7" s="1"/>
  <c r="H33" i="7"/>
  <c r="J33" i="7" s="1"/>
  <c r="H183" i="7"/>
  <c r="J183" i="7" s="1"/>
  <c r="H12" i="7"/>
  <c r="J12" i="7" s="1"/>
  <c r="H14" i="7"/>
  <c r="J14" i="7" s="1"/>
  <c r="H15" i="7"/>
  <c r="J15" i="7" s="1"/>
  <c r="H18" i="7"/>
  <c r="J18" i="7" s="1"/>
  <c r="H22" i="7"/>
  <c r="J22" i="7" s="1"/>
  <c r="H26" i="7"/>
  <c r="J26" i="7" s="1"/>
  <c r="H30" i="7"/>
  <c r="J30" i="7" s="1"/>
  <c r="H37" i="7"/>
  <c r="J37" i="7" s="1"/>
  <c r="H40" i="7"/>
  <c r="J40" i="7" s="1"/>
  <c r="H43" i="7"/>
  <c r="J43" i="7" s="1"/>
  <c r="H48" i="7"/>
  <c r="J48" i="7" s="1"/>
  <c r="H57" i="7"/>
  <c r="J57" i="7" s="1"/>
  <c r="H59" i="7"/>
  <c r="J59" i="7" s="1"/>
  <c r="H61" i="7"/>
  <c r="J61" i="7" s="1"/>
  <c r="H63" i="7"/>
  <c r="J63" i="7" s="1"/>
  <c r="H65" i="7"/>
  <c r="J65" i="7" s="1"/>
  <c r="H67" i="7"/>
  <c r="J67" i="7" s="1"/>
  <c r="H69" i="7"/>
  <c r="J69" i="7" s="1"/>
  <c r="H70" i="7"/>
  <c r="J70" i="7" s="1"/>
  <c r="H72" i="7"/>
  <c r="J72" i="7" s="1"/>
  <c r="H75" i="7"/>
  <c r="J75" i="7" s="1"/>
  <c r="H77" i="7"/>
  <c r="J77" i="7" s="1"/>
  <c r="H79" i="7"/>
  <c r="J79" i="7" s="1"/>
  <c r="H82" i="7"/>
  <c r="J82" i="7" s="1"/>
  <c r="H84" i="7"/>
  <c r="J84" i="7" s="1"/>
  <c r="H86" i="7"/>
  <c r="J86" i="7" s="1"/>
  <c r="H87" i="7"/>
  <c r="J87" i="7" s="1"/>
  <c r="H89" i="7"/>
  <c r="J89" i="7" s="1"/>
  <c r="H90" i="7"/>
  <c r="J90" i="7" s="1"/>
  <c r="H91" i="7"/>
  <c r="J91" i="7" s="1"/>
  <c r="H92" i="7"/>
  <c r="J92" i="7" s="1"/>
  <c r="H93" i="7"/>
  <c r="J93" i="7" s="1"/>
  <c r="H95" i="7"/>
  <c r="J95" i="7" s="1"/>
  <c r="H98" i="7"/>
  <c r="J98" i="7" s="1"/>
  <c r="H111" i="7"/>
  <c r="J111" i="7" s="1"/>
  <c r="H113" i="7"/>
  <c r="J113" i="7" s="1"/>
  <c r="H116" i="7"/>
  <c r="J116" i="7" s="1"/>
  <c r="H124" i="7"/>
  <c r="J124" i="7" s="1"/>
  <c r="H158" i="7"/>
  <c r="J158" i="7" s="1"/>
  <c r="H159" i="7"/>
  <c r="J159" i="7" s="1"/>
  <c r="H160" i="7"/>
  <c r="J160" i="7" s="1"/>
  <c r="H161" i="7"/>
  <c r="J161" i="7" s="1"/>
  <c r="H162" i="7"/>
  <c r="J162" i="7" s="1"/>
  <c r="H163" i="7"/>
  <c r="J163" i="7" s="1"/>
  <c r="H164" i="7"/>
  <c r="J164" i="7" s="1"/>
  <c r="H165" i="7"/>
  <c r="J165" i="7" s="1"/>
  <c r="H166" i="7"/>
  <c r="J166" i="7" s="1"/>
  <c r="H167" i="7"/>
  <c r="J167" i="7" s="1"/>
  <c r="H169" i="7"/>
  <c r="J169" i="7" s="1"/>
  <c r="H170" i="7"/>
  <c r="J170" i="7" s="1"/>
  <c r="H171" i="7"/>
  <c r="J171" i="7" s="1"/>
  <c r="H173" i="7"/>
  <c r="J173" i="7" s="1"/>
  <c r="H174" i="7"/>
  <c r="J174" i="7" s="1"/>
  <c r="H175" i="7"/>
  <c r="J175" i="7" s="1"/>
  <c r="H177" i="7"/>
  <c r="J177" i="7" s="1"/>
  <c r="H178" i="7"/>
  <c r="J178" i="7" s="1"/>
  <c r="H179" i="7"/>
  <c r="J179" i="7" s="1"/>
  <c r="H184" i="7"/>
  <c r="J184" i="7" s="1"/>
  <c r="H186" i="7"/>
  <c r="J186" i="7" s="1"/>
  <c r="H187" i="7"/>
  <c r="J187" i="7" s="1"/>
  <c r="H188" i="7"/>
  <c r="J188" i="7" s="1"/>
  <c r="H189" i="7"/>
  <c r="J189" i="7" s="1"/>
  <c r="H192" i="7"/>
  <c r="J192" i="7" s="1"/>
  <c r="H193" i="7"/>
  <c r="J193" i="7" s="1"/>
  <c r="H194" i="7"/>
  <c r="J194" i="7" s="1"/>
  <c r="H195" i="7"/>
  <c r="J195" i="7" s="1"/>
  <c r="H196" i="7"/>
  <c r="J196" i="7" s="1"/>
  <c r="H197" i="7"/>
  <c r="J197" i="7" s="1"/>
  <c r="H198" i="7"/>
  <c r="J198" i="7" s="1"/>
  <c r="H199" i="7"/>
  <c r="J199" i="7" s="1"/>
  <c r="H200" i="7"/>
  <c r="J200" i="7" s="1"/>
  <c r="H201" i="7"/>
  <c r="J201" i="7" s="1"/>
  <c r="H202" i="7"/>
  <c r="J202" i="7" s="1"/>
  <c r="H203" i="7"/>
  <c r="J203" i="7" s="1"/>
  <c r="H204" i="7"/>
  <c r="J204" i="7" s="1"/>
  <c r="H205" i="7"/>
  <c r="J205" i="7" s="1"/>
  <c r="H3" i="7"/>
  <c r="J3" i="7" s="1"/>
  <c r="H4" i="7"/>
  <c r="J4" i="7" s="1"/>
  <c r="H6" i="7"/>
  <c r="J6" i="7" s="1"/>
  <c r="H7" i="7"/>
  <c r="J7" i="7" s="1"/>
  <c r="H8" i="7"/>
  <c r="J8" i="7" s="1"/>
  <c r="H9" i="7"/>
  <c r="J9" i="7" s="1"/>
  <c r="H11" i="7"/>
  <c r="J11" i="7" s="1"/>
  <c r="H19" i="7"/>
  <c r="J19" i="7" s="1"/>
  <c r="H25" i="7"/>
  <c r="J25" i="7" s="1"/>
  <c r="H27" i="7"/>
  <c r="J27" i="7" s="1"/>
  <c r="H31" i="7"/>
  <c r="J31" i="7" s="1"/>
  <c r="H32" i="7"/>
  <c r="J32" i="7" s="1"/>
  <c r="H34" i="7"/>
  <c r="J34" i="7" s="1"/>
  <c r="H36" i="7"/>
  <c r="J36" i="7" s="1"/>
  <c r="H38" i="7"/>
  <c r="J38" i="7" s="1"/>
  <c r="H41" i="7"/>
  <c r="J41" i="7" s="1"/>
  <c r="H42" i="7"/>
  <c r="J42" i="7" s="1"/>
  <c r="H44" i="7"/>
  <c r="J44" i="7" s="1"/>
  <c r="H45" i="7"/>
  <c r="J45" i="7" s="1"/>
  <c r="H46" i="7"/>
  <c r="J46" i="7" s="1"/>
  <c r="H52" i="7"/>
  <c r="J52" i="7" s="1"/>
  <c r="H53" i="7"/>
  <c r="J53" i="7" s="1"/>
  <c r="H54" i="7"/>
  <c r="J54" i="7" s="1"/>
  <c r="H56" i="7"/>
  <c r="J56" i="7" s="1"/>
  <c r="H58" i="7"/>
  <c r="J58" i="7" s="1"/>
  <c r="H60" i="7"/>
  <c r="J60" i="7" s="1"/>
  <c r="H62" i="7"/>
  <c r="J62" i="7" s="1"/>
  <c r="H64" i="7"/>
  <c r="J64" i="7" s="1"/>
  <c r="H66" i="7"/>
  <c r="J66" i="7" s="1"/>
  <c r="H68" i="7"/>
  <c r="J68" i="7" s="1"/>
  <c r="H71" i="7"/>
  <c r="J71" i="7" s="1"/>
  <c r="H73" i="7"/>
  <c r="J73" i="7" s="1"/>
  <c r="H74" i="7"/>
  <c r="J74" i="7" s="1"/>
  <c r="H76" i="7"/>
  <c r="J76" i="7" s="1"/>
  <c r="H78" i="7"/>
  <c r="J78" i="7" s="1"/>
  <c r="H80" i="7"/>
  <c r="J80" i="7" s="1"/>
  <c r="H81" i="7"/>
  <c r="J81" i="7" s="1"/>
  <c r="H83" i="7"/>
  <c r="J83" i="7" s="1"/>
  <c r="H85" i="7"/>
  <c r="J85" i="7" s="1"/>
  <c r="H88" i="7"/>
  <c r="J88" i="7" s="1"/>
  <c r="H96" i="7"/>
  <c r="J96" i="7" s="1"/>
  <c r="H97" i="7"/>
  <c r="J97" i="7" s="1"/>
  <c r="H99" i="7"/>
  <c r="J99" i="7" s="1"/>
  <c r="H100" i="7"/>
  <c r="J100" i="7" s="1"/>
  <c r="H101" i="7"/>
  <c r="J101" i="7" s="1"/>
  <c r="H102" i="7"/>
  <c r="J102" i="7" s="1"/>
  <c r="H103" i="7"/>
  <c r="J103" i="7" s="1"/>
  <c r="H105" i="7"/>
  <c r="J105" i="7" s="1"/>
  <c r="H106" i="7"/>
  <c r="J106" i="7" s="1"/>
  <c r="H107" i="7"/>
  <c r="J107" i="7" s="1"/>
  <c r="H108" i="7"/>
  <c r="J108" i="7" s="1"/>
  <c r="H110" i="7"/>
  <c r="J110" i="7" s="1"/>
  <c r="H112" i="7"/>
  <c r="J112" i="7" s="1"/>
  <c r="H114" i="7"/>
  <c r="J114" i="7" s="1"/>
  <c r="H117" i="7"/>
  <c r="J117" i="7" s="1"/>
  <c r="H122" i="7"/>
  <c r="J122" i="7" s="1"/>
  <c r="H127" i="7"/>
  <c r="J127" i="7" s="1"/>
  <c r="H129" i="7"/>
  <c r="J129" i="7" s="1"/>
  <c r="H132" i="7"/>
  <c r="J132" i="7" s="1"/>
  <c r="H133" i="7"/>
  <c r="J133" i="7" s="1"/>
  <c r="H134" i="7"/>
  <c r="J134" i="7" s="1"/>
  <c r="H135" i="7"/>
  <c r="J135" i="7" s="1"/>
  <c r="H136" i="7"/>
  <c r="J136" i="7" s="1"/>
  <c r="H137" i="7"/>
  <c r="J137" i="7" s="1"/>
  <c r="H139" i="7"/>
  <c r="J139" i="7" s="1"/>
  <c r="H140" i="7"/>
  <c r="J140" i="7" s="1"/>
  <c r="H142" i="7"/>
  <c r="J142" i="7" s="1"/>
  <c r="H147" i="7"/>
  <c r="J147" i="7" s="1"/>
  <c r="H148" i="7"/>
  <c r="J148" i="7" s="1"/>
  <c r="H149" i="7"/>
  <c r="J149" i="7" s="1"/>
  <c r="H150" i="7"/>
  <c r="J150" i="7" s="1"/>
  <c r="H152" i="7"/>
  <c r="J152" i="7" s="1"/>
  <c r="H153" i="7"/>
  <c r="J153" i="7" s="1"/>
  <c r="H154" i="7"/>
  <c r="J154" i="7" s="1"/>
  <c r="H155" i="7"/>
  <c r="J155" i="7" s="1"/>
  <c r="H207" i="7"/>
  <c r="J207" i="7" s="1"/>
  <c r="H39" i="7"/>
  <c r="J39" i="7" s="1"/>
  <c r="H180" i="7"/>
  <c r="J180" i="7" s="1"/>
  <c r="J13" i="7"/>
  <c r="J115" i="7"/>
  <c r="J16" i="7"/>
  <c r="J20" i="7"/>
  <c r="J21" i="7"/>
  <c r="J51" i="7"/>
  <c r="J55" i="7"/>
  <c r="J94" i="7"/>
  <c r="J168" i="7"/>
  <c r="J172" i="7"/>
  <c r="J176" i="7"/>
  <c r="J181" i="7"/>
  <c r="J182" i="7"/>
  <c r="J185" i="7"/>
  <c r="J190" i="7"/>
  <c r="J191" i="7"/>
  <c r="J5" i="7"/>
  <c r="J10" i="7"/>
  <c r="J23" i="7"/>
  <c r="J24" i="7"/>
  <c r="J28" i="7"/>
  <c r="J29" i="7"/>
  <c r="J35" i="7"/>
  <c r="J47" i="7"/>
  <c r="J49" i="7"/>
  <c r="J104" i="7"/>
  <c r="J109" i="7"/>
  <c r="J118" i="7"/>
  <c r="J119" i="7"/>
  <c r="J120" i="7"/>
  <c r="J121" i="7"/>
  <c r="J123" i="7"/>
  <c r="J125" i="7"/>
  <c r="J126" i="7"/>
  <c r="J128" i="7"/>
  <c r="J130" i="7"/>
  <c r="J131" i="7"/>
  <c r="J138" i="7"/>
  <c r="J141" i="7"/>
  <c r="J143" i="7"/>
  <c r="J144" i="7"/>
  <c r="J145" i="7"/>
  <c r="J146" i="7"/>
  <c r="J151" i="7"/>
  <c r="J156" i="7"/>
  <c r="J208" i="7"/>
  <c r="J209" i="7"/>
  <c r="J210" i="7"/>
  <c r="J206" i="7"/>
  <c r="J50" i="7"/>
  <c r="F213" i="7"/>
  <c r="H2" i="7"/>
  <c r="D209" i="6"/>
  <c r="D20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F207" i="6" s="1"/>
  <c r="H207" i="6" s="1"/>
  <c r="J207" i="6" s="1"/>
  <c r="D3" i="6"/>
  <c r="D2" i="6"/>
  <c r="F210" i="6"/>
  <c r="H210" i="6" s="1"/>
  <c r="J210" i="6" s="1"/>
  <c r="A210" i="6"/>
  <c r="F209" i="6"/>
  <c r="H209" i="6" s="1"/>
  <c r="J209" i="6" s="1"/>
  <c r="A209" i="6"/>
  <c r="F208" i="6"/>
  <c r="A208" i="6"/>
  <c r="A207" i="6"/>
  <c r="F206" i="6"/>
  <c r="A206" i="6"/>
  <c r="F205" i="6"/>
  <c r="H205" i="6" s="1"/>
  <c r="J205" i="6" s="1"/>
  <c r="A205" i="6"/>
  <c r="F204" i="6"/>
  <c r="H204" i="6" s="1"/>
  <c r="J204" i="6" s="1"/>
  <c r="A204" i="6"/>
  <c r="F203" i="6"/>
  <c r="H203" i="6" s="1"/>
  <c r="J203" i="6" s="1"/>
  <c r="A203" i="6"/>
  <c r="F202" i="6"/>
  <c r="H202" i="6" s="1"/>
  <c r="J202" i="6" s="1"/>
  <c r="A202" i="6"/>
  <c r="F201" i="6"/>
  <c r="H201" i="6" s="1"/>
  <c r="J201" i="6" s="1"/>
  <c r="A201" i="6"/>
  <c r="F200" i="6"/>
  <c r="H200" i="6" s="1"/>
  <c r="J200" i="6" s="1"/>
  <c r="A200" i="6"/>
  <c r="F199" i="6"/>
  <c r="H199" i="6" s="1"/>
  <c r="J199" i="6" s="1"/>
  <c r="A199" i="6"/>
  <c r="F198" i="6"/>
  <c r="H198" i="6" s="1"/>
  <c r="J198" i="6" s="1"/>
  <c r="A198" i="6"/>
  <c r="F197" i="6"/>
  <c r="H197" i="6" s="1"/>
  <c r="J197" i="6" s="1"/>
  <c r="A197" i="6"/>
  <c r="F196" i="6"/>
  <c r="H196" i="6" s="1"/>
  <c r="J196" i="6" s="1"/>
  <c r="A196" i="6"/>
  <c r="F195" i="6"/>
  <c r="H195" i="6" s="1"/>
  <c r="J195" i="6" s="1"/>
  <c r="A195" i="6"/>
  <c r="F194" i="6"/>
  <c r="H194" i="6" s="1"/>
  <c r="J194" i="6" s="1"/>
  <c r="A194" i="6"/>
  <c r="F193" i="6"/>
  <c r="H193" i="6" s="1"/>
  <c r="J193" i="6" s="1"/>
  <c r="A193" i="6"/>
  <c r="F192" i="6"/>
  <c r="H192" i="6" s="1"/>
  <c r="J192" i="6" s="1"/>
  <c r="A192" i="6"/>
  <c r="F191" i="6"/>
  <c r="A191" i="6"/>
  <c r="F190" i="6"/>
  <c r="A190" i="6"/>
  <c r="F189" i="6"/>
  <c r="H189" i="6" s="1"/>
  <c r="J189" i="6" s="1"/>
  <c r="A189" i="6"/>
  <c r="F188" i="6"/>
  <c r="H188" i="6" s="1"/>
  <c r="J188" i="6" s="1"/>
  <c r="A188" i="6"/>
  <c r="F187" i="6"/>
  <c r="H187" i="6" s="1"/>
  <c r="J187" i="6" s="1"/>
  <c r="A187" i="6"/>
  <c r="F186" i="6"/>
  <c r="H186" i="6" s="1"/>
  <c r="J186" i="6" s="1"/>
  <c r="A186" i="6"/>
  <c r="F185" i="6"/>
  <c r="A185" i="6"/>
  <c r="F184" i="6"/>
  <c r="H184" i="6" s="1"/>
  <c r="J184" i="6" s="1"/>
  <c r="A184" i="6"/>
  <c r="F183" i="6"/>
  <c r="H183" i="6" s="1"/>
  <c r="J183" i="6" s="1"/>
  <c r="A183" i="6"/>
  <c r="F182" i="6"/>
  <c r="A182" i="6"/>
  <c r="F181" i="6"/>
  <c r="A181" i="6"/>
  <c r="F180" i="6"/>
  <c r="H180" i="6" s="1"/>
  <c r="J180" i="6" s="1"/>
  <c r="A180" i="6"/>
  <c r="F179" i="6"/>
  <c r="H179" i="6" s="1"/>
  <c r="J179" i="6" s="1"/>
  <c r="A179" i="6"/>
  <c r="F178" i="6"/>
  <c r="H178" i="6" s="1"/>
  <c r="J178" i="6" s="1"/>
  <c r="A178" i="6"/>
  <c r="F177" i="6"/>
  <c r="H177" i="6" s="1"/>
  <c r="J177" i="6" s="1"/>
  <c r="A177" i="6"/>
  <c r="F176" i="6"/>
  <c r="A176" i="6"/>
  <c r="F175" i="6"/>
  <c r="H175" i="6" s="1"/>
  <c r="J175" i="6" s="1"/>
  <c r="A175" i="6"/>
  <c r="F174" i="6"/>
  <c r="H174" i="6" s="1"/>
  <c r="J174" i="6" s="1"/>
  <c r="A174" i="6"/>
  <c r="F173" i="6"/>
  <c r="H173" i="6" s="1"/>
  <c r="J173" i="6" s="1"/>
  <c r="A173" i="6"/>
  <c r="F172" i="6"/>
  <c r="A172" i="6"/>
  <c r="F171" i="6"/>
  <c r="H171" i="6" s="1"/>
  <c r="J171" i="6" s="1"/>
  <c r="A171" i="6"/>
  <c r="F170" i="6"/>
  <c r="H170" i="6" s="1"/>
  <c r="J170" i="6" s="1"/>
  <c r="A170" i="6"/>
  <c r="F169" i="6"/>
  <c r="H169" i="6" s="1"/>
  <c r="J169" i="6" s="1"/>
  <c r="A169" i="6"/>
  <c r="F168" i="6"/>
  <c r="H168" i="6" s="1"/>
  <c r="J168" i="6" s="1"/>
  <c r="A168" i="6"/>
  <c r="F167" i="6"/>
  <c r="H167" i="6" s="1"/>
  <c r="J167" i="6" s="1"/>
  <c r="A167" i="6"/>
  <c r="F166" i="6"/>
  <c r="H166" i="6" s="1"/>
  <c r="J166" i="6" s="1"/>
  <c r="A166" i="6"/>
  <c r="F165" i="6"/>
  <c r="H165" i="6" s="1"/>
  <c r="J165" i="6" s="1"/>
  <c r="A165" i="6"/>
  <c r="F164" i="6"/>
  <c r="H164" i="6" s="1"/>
  <c r="J164" i="6" s="1"/>
  <c r="A164" i="6"/>
  <c r="F163" i="6"/>
  <c r="H163" i="6" s="1"/>
  <c r="J163" i="6" s="1"/>
  <c r="A163" i="6"/>
  <c r="F162" i="6"/>
  <c r="H162" i="6" s="1"/>
  <c r="J162" i="6" s="1"/>
  <c r="A162" i="6"/>
  <c r="F161" i="6"/>
  <c r="H161" i="6" s="1"/>
  <c r="J161" i="6" s="1"/>
  <c r="A161" i="6"/>
  <c r="F160" i="6"/>
  <c r="H160" i="6" s="1"/>
  <c r="J160" i="6" s="1"/>
  <c r="A160" i="6"/>
  <c r="F159" i="6"/>
  <c r="H159" i="6" s="1"/>
  <c r="J159" i="6" s="1"/>
  <c r="A159" i="6"/>
  <c r="F158" i="6"/>
  <c r="H158" i="6" s="1"/>
  <c r="J158" i="6" s="1"/>
  <c r="A158" i="6"/>
  <c r="H157" i="6"/>
  <c r="J157" i="6" s="1"/>
  <c r="F157" i="6"/>
  <c r="A157" i="6"/>
  <c r="F156" i="6"/>
  <c r="A156" i="6"/>
  <c r="F155" i="6"/>
  <c r="H155" i="6" s="1"/>
  <c r="J155" i="6" s="1"/>
  <c r="A155" i="6"/>
  <c r="F154" i="6"/>
  <c r="H154" i="6" s="1"/>
  <c r="J154" i="6" s="1"/>
  <c r="A154" i="6"/>
  <c r="F153" i="6"/>
  <c r="H153" i="6" s="1"/>
  <c r="J153" i="6" s="1"/>
  <c r="A153" i="6"/>
  <c r="F152" i="6"/>
  <c r="H152" i="6" s="1"/>
  <c r="J152" i="6" s="1"/>
  <c r="A152" i="6"/>
  <c r="F151" i="6"/>
  <c r="A151" i="6"/>
  <c r="F150" i="6"/>
  <c r="H150" i="6" s="1"/>
  <c r="J150" i="6" s="1"/>
  <c r="A150" i="6"/>
  <c r="F149" i="6"/>
  <c r="H149" i="6" s="1"/>
  <c r="J149" i="6" s="1"/>
  <c r="A149" i="6"/>
  <c r="F148" i="6"/>
  <c r="H148" i="6" s="1"/>
  <c r="J148" i="6" s="1"/>
  <c r="A148" i="6"/>
  <c r="F147" i="6"/>
  <c r="H147" i="6" s="1"/>
  <c r="J147" i="6" s="1"/>
  <c r="A147" i="6"/>
  <c r="F146" i="6"/>
  <c r="A146" i="6"/>
  <c r="F145" i="6"/>
  <c r="A145" i="6"/>
  <c r="F144" i="6"/>
  <c r="A144" i="6"/>
  <c r="F143" i="6"/>
  <c r="H143" i="6" s="1"/>
  <c r="J143" i="6" s="1"/>
  <c r="A143" i="6"/>
  <c r="F142" i="6"/>
  <c r="A142" i="6"/>
  <c r="F141" i="6"/>
  <c r="A141" i="6"/>
  <c r="F140" i="6"/>
  <c r="H140" i="6" s="1"/>
  <c r="J140" i="6" s="1"/>
  <c r="A140" i="6"/>
  <c r="F139" i="6"/>
  <c r="H139" i="6" s="1"/>
  <c r="J139" i="6" s="1"/>
  <c r="A139" i="6"/>
  <c r="F138" i="6"/>
  <c r="H138" i="6" s="1"/>
  <c r="J138" i="6" s="1"/>
  <c r="A138" i="6"/>
  <c r="F137" i="6"/>
  <c r="H137" i="6" s="1"/>
  <c r="J137" i="6" s="1"/>
  <c r="A137" i="6"/>
  <c r="F136" i="6"/>
  <c r="A136" i="6"/>
  <c r="F135" i="6"/>
  <c r="H135" i="6" s="1"/>
  <c r="J135" i="6" s="1"/>
  <c r="A135" i="6"/>
  <c r="F134" i="6"/>
  <c r="H134" i="6" s="1"/>
  <c r="J134" i="6" s="1"/>
  <c r="A134" i="6"/>
  <c r="F133" i="6"/>
  <c r="H133" i="6" s="1"/>
  <c r="J133" i="6" s="1"/>
  <c r="A133" i="6"/>
  <c r="F132" i="6"/>
  <c r="H132" i="6" s="1"/>
  <c r="J132" i="6" s="1"/>
  <c r="A132" i="6"/>
  <c r="F131" i="6"/>
  <c r="A131" i="6"/>
  <c r="F130" i="6"/>
  <c r="A130" i="6"/>
  <c r="F129" i="6"/>
  <c r="H129" i="6" s="1"/>
  <c r="J129" i="6" s="1"/>
  <c r="A129" i="6"/>
  <c r="F128" i="6"/>
  <c r="H128" i="6" s="1"/>
  <c r="J128" i="6" s="1"/>
  <c r="A128" i="6"/>
  <c r="F127" i="6"/>
  <c r="H127" i="6" s="1"/>
  <c r="J127" i="6" s="1"/>
  <c r="A127" i="6"/>
  <c r="F126" i="6"/>
  <c r="A126" i="6"/>
  <c r="F125" i="6"/>
  <c r="H125" i="6" s="1"/>
  <c r="J125" i="6" s="1"/>
  <c r="A125" i="6"/>
  <c r="F124" i="6"/>
  <c r="H124" i="6" s="1"/>
  <c r="J124" i="6" s="1"/>
  <c r="A124" i="6"/>
  <c r="F123" i="6"/>
  <c r="A123" i="6"/>
  <c r="F122" i="6"/>
  <c r="H122" i="6" s="1"/>
  <c r="J122" i="6" s="1"/>
  <c r="A122" i="6"/>
  <c r="F121" i="6"/>
  <c r="A121" i="6"/>
  <c r="F120" i="6"/>
  <c r="A120" i="6"/>
  <c r="F119" i="6"/>
  <c r="A119" i="6"/>
  <c r="F118" i="6"/>
  <c r="A118" i="6"/>
  <c r="F117" i="6"/>
  <c r="H117" i="6" s="1"/>
  <c r="J117" i="6" s="1"/>
  <c r="A117" i="6"/>
  <c r="F116" i="6"/>
  <c r="H116" i="6" s="1"/>
  <c r="J116" i="6" s="1"/>
  <c r="A116" i="6"/>
  <c r="F115" i="6"/>
  <c r="H115" i="6" s="1"/>
  <c r="J115" i="6" s="1"/>
  <c r="A115" i="6"/>
  <c r="F114" i="6"/>
  <c r="H114" i="6" s="1"/>
  <c r="A114" i="6"/>
  <c r="F113" i="6"/>
  <c r="H113" i="6" s="1"/>
  <c r="A113" i="6"/>
  <c r="F112" i="6"/>
  <c r="H112" i="6" s="1"/>
  <c r="A112" i="6"/>
  <c r="F111" i="6"/>
  <c r="H111" i="6" s="1"/>
  <c r="A111" i="6"/>
  <c r="F110" i="6"/>
  <c r="H110" i="6" s="1"/>
  <c r="A110" i="6"/>
  <c r="F109" i="6"/>
  <c r="A109" i="6"/>
  <c r="F108" i="6"/>
  <c r="H108" i="6" s="1"/>
  <c r="A108" i="6"/>
  <c r="F107" i="6"/>
  <c r="H107" i="6" s="1"/>
  <c r="A107" i="6"/>
  <c r="F106" i="6"/>
  <c r="H106" i="6" s="1"/>
  <c r="J106" i="6" s="1"/>
  <c r="A106" i="6"/>
  <c r="F105" i="6"/>
  <c r="H105" i="6" s="1"/>
  <c r="J105" i="6" s="1"/>
  <c r="A105" i="6"/>
  <c r="F104" i="6"/>
  <c r="H104" i="6" s="1"/>
  <c r="J104" i="6" s="1"/>
  <c r="A104" i="6"/>
  <c r="F103" i="6"/>
  <c r="H103" i="6" s="1"/>
  <c r="A103" i="6"/>
  <c r="F102" i="6"/>
  <c r="H102" i="6" s="1"/>
  <c r="J102" i="6" s="1"/>
  <c r="A102" i="6"/>
  <c r="F101" i="6"/>
  <c r="H101" i="6" s="1"/>
  <c r="J101" i="6" s="1"/>
  <c r="A101" i="6"/>
  <c r="F100" i="6"/>
  <c r="H100" i="6" s="1"/>
  <c r="J100" i="6" s="1"/>
  <c r="A100" i="6"/>
  <c r="F99" i="6"/>
  <c r="H99" i="6" s="1"/>
  <c r="A99" i="6"/>
  <c r="F98" i="6"/>
  <c r="H98" i="6" s="1"/>
  <c r="A98" i="6"/>
  <c r="F97" i="6"/>
  <c r="H97" i="6" s="1"/>
  <c r="A97" i="6"/>
  <c r="F96" i="6"/>
  <c r="H96" i="6" s="1"/>
  <c r="A96" i="6"/>
  <c r="F95" i="6"/>
  <c r="H95" i="6" s="1"/>
  <c r="A95" i="6"/>
  <c r="F94" i="6"/>
  <c r="A94" i="6"/>
  <c r="F93" i="6"/>
  <c r="H93" i="6" s="1"/>
  <c r="J93" i="6" s="1"/>
  <c r="A93" i="6"/>
  <c r="F92" i="6"/>
  <c r="H92" i="6" s="1"/>
  <c r="J92" i="6" s="1"/>
  <c r="A92" i="6"/>
  <c r="F91" i="6"/>
  <c r="H91" i="6" s="1"/>
  <c r="A91" i="6"/>
  <c r="F90" i="6"/>
  <c r="H90" i="6" s="1"/>
  <c r="A90" i="6"/>
  <c r="F89" i="6"/>
  <c r="H89" i="6" s="1"/>
  <c r="A89" i="6"/>
  <c r="F88" i="6"/>
  <c r="H88" i="6" s="1"/>
  <c r="A88" i="6"/>
  <c r="F87" i="6"/>
  <c r="H87" i="6" s="1"/>
  <c r="A87" i="6"/>
  <c r="F86" i="6"/>
  <c r="H86" i="6" s="1"/>
  <c r="A86" i="6"/>
  <c r="F85" i="6"/>
  <c r="H85" i="6" s="1"/>
  <c r="A85" i="6"/>
  <c r="F84" i="6"/>
  <c r="H84" i="6" s="1"/>
  <c r="A84" i="6"/>
  <c r="F83" i="6"/>
  <c r="H83" i="6" s="1"/>
  <c r="A83" i="6"/>
  <c r="F82" i="6"/>
  <c r="H82" i="6" s="1"/>
  <c r="A82" i="6"/>
  <c r="F81" i="6"/>
  <c r="H81" i="6" s="1"/>
  <c r="A81" i="6"/>
  <c r="F80" i="6"/>
  <c r="H80" i="6" s="1"/>
  <c r="A80" i="6"/>
  <c r="F79" i="6"/>
  <c r="H79" i="6" s="1"/>
  <c r="A79" i="6"/>
  <c r="F78" i="6"/>
  <c r="H78" i="6" s="1"/>
  <c r="A78" i="6"/>
  <c r="F77" i="6"/>
  <c r="A77" i="6"/>
  <c r="F76" i="6"/>
  <c r="H76" i="6" s="1"/>
  <c r="A76" i="6"/>
  <c r="F75" i="6"/>
  <c r="H75" i="6" s="1"/>
  <c r="A75" i="6"/>
  <c r="F74" i="6"/>
  <c r="H74" i="6" s="1"/>
  <c r="A74" i="6"/>
  <c r="F73" i="6"/>
  <c r="H73" i="6" s="1"/>
  <c r="A73" i="6"/>
  <c r="F72" i="6"/>
  <c r="H72" i="6" s="1"/>
  <c r="A72" i="6"/>
  <c r="F71" i="6"/>
  <c r="H71" i="6" s="1"/>
  <c r="A71" i="6"/>
  <c r="F70" i="6"/>
  <c r="H70" i="6" s="1"/>
  <c r="A70" i="6"/>
  <c r="F69" i="6"/>
  <c r="H69" i="6" s="1"/>
  <c r="A69" i="6"/>
  <c r="F68" i="6"/>
  <c r="H68" i="6" s="1"/>
  <c r="A68" i="6"/>
  <c r="F67" i="6"/>
  <c r="H67" i="6" s="1"/>
  <c r="A67" i="6"/>
  <c r="F66" i="6"/>
  <c r="H66" i="6" s="1"/>
  <c r="A66" i="6"/>
  <c r="F65" i="6"/>
  <c r="H65" i="6" s="1"/>
  <c r="J65" i="6" s="1"/>
  <c r="A65" i="6"/>
  <c r="F64" i="6"/>
  <c r="H64" i="6" s="1"/>
  <c r="J64" i="6" s="1"/>
  <c r="A64" i="6"/>
  <c r="F63" i="6"/>
  <c r="H63" i="6" s="1"/>
  <c r="A63" i="6"/>
  <c r="F62" i="6"/>
  <c r="H62" i="6" s="1"/>
  <c r="A62" i="6"/>
  <c r="F61" i="6"/>
  <c r="H61" i="6" s="1"/>
  <c r="A61" i="6"/>
  <c r="F60" i="6"/>
  <c r="H60" i="6" s="1"/>
  <c r="A60" i="6"/>
  <c r="F59" i="6"/>
  <c r="H59" i="6" s="1"/>
  <c r="A59" i="6"/>
  <c r="F58" i="6"/>
  <c r="H58" i="6" s="1"/>
  <c r="J58" i="6" s="1"/>
  <c r="A58" i="6"/>
  <c r="F57" i="6"/>
  <c r="H57" i="6" s="1"/>
  <c r="A57" i="6"/>
  <c r="F56" i="6"/>
  <c r="H56" i="6" s="1"/>
  <c r="J56" i="6" s="1"/>
  <c r="A56" i="6"/>
  <c r="F55" i="6"/>
  <c r="H55" i="6" s="1"/>
  <c r="J55" i="6" s="1"/>
  <c r="A55" i="6"/>
  <c r="F54" i="6"/>
  <c r="H54" i="6" s="1"/>
  <c r="J54" i="6" s="1"/>
  <c r="A54" i="6"/>
  <c r="F53" i="6"/>
  <c r="H53" i="6" s="1"/>
  <c r="J53" i="6" s="1"/>
  <c r="A53" i="6"/>
  <c r="F52" i="6"/>
  <c r="H52" i="6" s="1"/>
  <c r="J52" i="6" s="1"/>
  <c r="A52" i="6"/>
  <c r="F51" i="6"/>
  <c r="A51" i="6"/>
  <c r="F50" i="6"/>
  <c r="A50" i="6"/>
  <c r="F49" i="6"/>
  <c r="A49" i="6"/>
  <c r="F48" i="6"/>
  <c r="H48" i="6" s="1"/>
  <c r="J48" i="6" s="1"/>
  <c r="A48" i="6"/>
  <c r="F47" i="6"/>
  <c r="A47" i="6"/>
  <c r="F46" i="6"/>
  <c r="H46" i="6" s="1"/>
  <c r="J46" i="6" s="1"/>
  <c r="A46" i="6"/>
  <c r="F45" i="6"/>
  <c r="H45" i="6" s="1"/>
  <c r="A45" i="6"/>
  <c r="F44" i="6"/>
  <c r="H44" i="6" s="1"/>
  <c r="J44" i="6" s="1"/>
  <c r="A44" i="6"/>
  <c r="F43" i="6"/>
  <c r="H43" i="6" s="1"/>
  <c r="J43" i="6" s="1"/>
  <c r="A43" i="6"/>
  <c r="F42" i="6"/>
  <c r="H42" i="6" s="1"/>
  <c r="J42" i="6" s="1"/>
  <c r="A42" i="6"/>
  <c r="F41" i="6"/>
  <c r="H41" i="6" s="1"/>
  <c r="J41" i="6" s="1"/>
  <c r="A41" i="6"/>
  <c r="F40" i="6"/>
  <c r="H40" i="6" s="1"/>
  <c r="J40" i="6" s="1"/>
  <c r="A40" i="6"/>
  <c r="F39" i="6"/>
  <c r="H39" i="6" s="1"/>
  <c r="J39" i="6" s="1"/>
  <c r="A39" i="6"/>
  <c r="F38" i="6"/>
  <c r="H38" i="6" s="1"/>
  <c r="A38" i="6"/>
  <c r="F37" i="6"/>
  <c r="H37" i="6" s="1"/>
  <c r="J37" i="6" s="1"/>
  <c r="A37" i="6"/>
  <c r="F36" i="6"/>
  <c r="H36" i="6" s="1"/>
  <c r="J36" i="6" s="1"/>
  <c r="A36" i="6"/>
  <c r="F35" i="6"/>
  <c r="H35" i="6" s="1"/>
  <c r="J35" i="6" s="1"/>
  <c r="A35" i="6"/>
  <c r="F34" i="6"/>
  <c r="H34" i="6" s="1"/>
  <c r="J34" i="6" s="1"/>
  <c r="A34" i="6"/>
  <c r="F33" i="6"/>
  <c r="H33" i="6" s="1"/>
  <c r="J33" i="6" s="1"/>
  <c r="A33" i="6"/>
  <c r="F32" i="6"/>
  <c r="H32" i="6" s="1"/>
  <c r="A32" i="6"/>
  <c r="F31" i="6"/>
  <c r="H31" i="6" s="1"/>
  <c r="J31" i="6" s="1"/>
  <c r="A31" i="6"/>
  <c r="F30" i="6"/>
  <c r="H30" i="6" s="1"/>
  <c r="J30" i="6" s="1"/>
  <c r="A30" i="6"/>
  <c r="F29" i="6"/>
  <c r="H29" i="6" s="1"/>
  <c r="J29" i="6" s="1"/>
  <c r="A29" i="6"/>
  <c r="F28" i="6"/>
  <c r="H28" i="6" s="1"/>
  <c r="J28" i="6" s="1"/>
  <c r="A28" i="6"/>
  <c r="F27" i="6"/>
  <c r="H27" i="6" s="1"/>
  <c r="J27" i="6" s="1"/>
  <c r="A27" i="6"/>
  <c r="F26" i="6"/>
  <c r="H26" i="6" s="1"/>
  <c r="J26" i="6" s="1"/>
  <c r="A26" i="6"/>
  <c r="F25" i="6"/>
  <c r="H25" i="6" s="1"/>
  <c r="J25" i="6" s="1"/>
  <c r="A25" i="6"/>
  <c r="F24" i="6"/>
  <c r="A24" i="6"/>
  <c r="F23" i="6"/>
  <c r="A23" i="6"/>
  <c r="F22" i="6"/>
  <c r="H22" i="6" s="1"/>
  <c r="J22" i="6" s="1"/>
  <c r="A22" i="6"/>
  <c r="F21" i="6"/>
  <c r="A21" i="6"/>
  <c r="F20" i="6"/>
  <c r="A20" i="6"/>
  <c r="F19" i="6"/>
  <c r="H19" i="6" s="1"/>
  <c r="J19" i="6" s="1"/>
  <c r="A19" i="6"/>
  <c r="F18" i="6"/>
  <c r="H18" i="6" s="1"/>
  <c r="A18" i="6"/>
  <c r="F17" i="6"/>
  <c r="H17" i="6" s="1"/>
  <c r="J17" i="6" s="1"/>
  <c r="A17" i="6"/>
  <c r="F16" i="6"/>
  <c r="A16" i="6"/>
  <c r="F15" i="6"/>
  <c r="H15" i="6" s="1"/>
  <c r="J15" i="6" s="1"/>
  <c r="A15" i="6"/>
  <c r="F14" i="6"/>
  <c r="H14" i="6" s="1"/>
  <c r="J14" i="6" s="1"/>
  <c r="A14" i="6"/>
  <c r="F13" i="6"/>
  <c r="H13" i="6" s="1"/>
  <c r="J13" i="6" s="1"/>
  <c r="A13" i="6"/>
  <c r="F12" i="6"/>
  <c r="H12" i="6" s="1"/>
  <c r="J12" i="6" s="1"/>
  <c r="A12" i="6"/>
  <c r="F11" i="6"/>
  <c r="H11" i="6" s="1"/>
  <c r="J11" i="6" s="1"/>
  <c r="A11" i="6"/>
  <c r="F10" i="6"/>
  <c r="A10" i="6"/>
  <c r="F9" i="6"/>
  <c r="H9" i="6" s="1"/>
  <c r="J9" i="6" s="1"/>
  <c r="A9" i="6"/>
  <c r="F8" i="6"/>
  <c r="H8" i="6" s="1"/>
  <c r="A8" i="6"/>
  <c r="F7" i="6"/>
  <c r="H7" i="6" s="1"/>
  <c r="J7" i="6" s="1"/>
  <c r="A7" i="6"/>
  <c r="F6" i="6"/>
  <c r="H6" i="6" s="1"/>
  <c r="J6" i="6" s="1"/>
  <c r="A6" i="6"/>
  <c r="F5" i="6"/>
  <c r="H5" i="6" s="1"/>
  <c r="J5" i="6" s="1"/>
  <c r="A5" i="6"/>
  <c r="F4" i="6"/>
  <c r="H4" i="6" s="1"/>
  <c r="A4" i="6"/>
  <c r="F3" i="6"/>
  <c r="H3" i="6" s="1"/>
  <c r="J3" i="6" s="1"/>
  <c r="A3" i="6"/>
  <c r="F2" i="6"/>
  <c r="H2" i="6" s="1"/>
  <c r="A2" i="6"/>
  <c r="D4" i="5"/>
  <c r="D5" i="5"/>
  <c r="D6" i="5"/>
  <c r="D7" i="5"/>
  <c r="D8" i="5"/>
  <c r="D10" i="5"/>
  <c r="D11" i="5"/>
  <c r="D13" i="5"/>
  <c r="D14" i="5"/>
  <c r="D15" i="5"/>
  <c r="D16" i="5"/>
  <c r="D17" i="5"/>
  <c r="D18" i="5"/>
  <c r="D20" i="5"/>
  <c r="D21" i="5"/>
  <c r="D22" i="5"/>
  <c r="D24" i="5"/>
  <c r="D25" i="5"/>
  <c r="D26" i="5"/>
  <c r="D27" i="5"/>
  <c r="D28" i="5"/>
  <c r="D31" i="5"/>
  <c r="D32" i="5"/>
  <c r="D33" i="5"/>
  <c r="D34" i="5"/>
  <c r="D36" i="5"/>
  <c r="D37" i="5"/>
  <c r="D38" i="5"/>
  <c r="D39" i="5"/>
  <c r="D40" i="5"/>
  <c r="D41" i="5"/>
  <c r="D42" i="5"/>
  <c r="D43" i="5"/>
  <c r="D44" i="5"/>
  <c r="D45" i="5"/>
  <c r="D46" i="5"/>
  <c r="D48" i="5"/>
  <c r="D49" i="5"/>
  <c r="D50" i="5"/>
  <c r="D51" i="5"/>
  <c r="D52" i="5"/>
  <c r="D53" i="5"/>
  <c r="D54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5" i="5"/>
  <c r="D96" i="5"/>
  <c r="D97" i="5"/>
  <c r="D98" i="5"/>
  <c r="D99" i="5"/>
  <c r="D100" i="5"/>
  <c r="D101" i="5"/>
  <c r="D102" i="5"/>
  <c r="D103" i="5"/>
  <c r="D105" i="5"/>
  <c r="D106" i="5"/>
  <c r="D107" i="5"/>
  <c r="D108" i="5"/>
  <c r="D110" i="5"/>
  <c r="D111" i="5"/>
  <c r="D112" i="5"/>
  <c r="D113" i="5"/>
  <c r="D114" i="5"/>
  <c r="D115" i="5"/>
  <c r="D116" i="5"/>
  <c r="D119" i="5"/>
  <c r="D120" i="5"/>
  <c r="D122" i="5"/>
  <c r="D124" i="5"/>
  <c r="D125" i="5"/>
  <c r="D126" i="5"/>
  <c r="D127" i="5"/>
  <c r="D128" i="5"/>
  <c r="D130" i="5"/>
  <c r="D132" i="5"/>
  <c r="D133" i="5"/>
  <c r="D134" i="5"/>
  <c r="D136" i="5"/>
  <c r="D137" i="5"/>
  <c r="D138" i="5"/>
  <c r="D139" i="5"/>
  <c r="D140" i="5"/>
  <c r="D141" i="5"/>
  <c r="D143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3" i="5"/>
  <c r="D186" i="5"/>
  <c r="D188" i="5"/>
  <c r="D189" i="5"/>
  <c r="D190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09" i="2"/>
  <c r="A210" i="2"/>
  <c r="A208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  <c r="H213" i="7" l="1"/>
  <c r="H215" i="7" s="1"/>
  <c r="H10" i="6"/>
  <c r="J10" i="6" s="1"/>
  <c r="H20" i="6"/>
  <c r="J20" i="6" s="1"/>
  <c r="H21" i="6"/>
  <c r="J21" i="6" s="1"/>
  <c r="H23" i="6"/>
  <c r="J23" i="6" s="1"/>
  <c r="H24" i="6"/>
  <c r="J24" i="6" s="1"/>
  <c r="H47" i="6"/>
  <c r="J47" i="6" s="1"/>
  <c r="H49" i="6"/>
  <c r="J49" i="6" s="1"/>
  <c r="H51" i="6"/>
  <c r="J51" i="6" s="1"/>
  <c r="H94" i="6"/>
  <c r="J94" i="6" s="1"/>
  <c r="H109" i="6"/>
  <c r="J109" i="6" s="1"/>
  <c r="H118" i="6"/>
  <c r="J118" i="6" s="1"/>
  <c r="H119" i="6"/>
  <c r="J119" i="6" s="1"/>
  <c r="H120" i="6"/>
  <c r="J120" i="6" s="1"/>
  <c r="H121" i="6"/>
  <c r="J121" i="6" s="1"/>
  <c r="H123" i="6"/>
  <c r="J123" i="6" s="1"/>
  <c r="H126" i="6"/>
  <c r="J126" i="6" s="1"/>
  <c r="H130" i="6"/>
  <c r="J130" i="6" s="1"/>
  <c r="H131" i="6"/>
  <c r="J131" i="6" s="1"/>
  <c r="H136" i="6"/>
  <c r="J136" i="6" s="1"/>
  <c r="H141" i="6"/>
  <c r="J141" i="6" s="1"/>
  <c r="H142" i="6"/>
  <c r="J142" i="6" s="1"/>
  <c r="H144" i="6"/>
  <c r="J144" i="6" s="1"/>
  <c r="H145" i="6"/>
  <c r="J145" i="6" s="1"/>
  <c r="H146" i="6"/>
  <c r="J146" i="6" s="1"/>
  <c r="H151" i="6"/>
  <c r="J151" i="6" s="1"/>
  <c r="H156" i="6"/>
  <c r="J156" i="6" s="1"/>
  <c r="H208" i="6"/>
  <c r="J208" i="6" s="1"/>
  <c r="H16" i="6"/>
  <c r="J16" i="6" s="1"/>
  <c r="H172" i="6"/>
  <c r="J172" i="6" s="1"/>
  <c r="H176" i="6"/>
  <c r="J176" i="6" s="1"/>
  <c r="H181" i="6"/>
  <c r="J181" i="6" s="1"/>
  <c r="H182" i="6"/>
  <c r="J182" i="6" s="1"/>
  <c r="H185" i="6"/>
  <c r="J185" i="6" s="1"/>
  <c r="H190" i="6"/>
  <c r="J190" i="6" s="1"/>
  <c r="H191" i="6"/>
  <c r="J191" i="6" s="1"/>
  <c r="H206" i="6"/>
  <c r="J206" i="6" s="1"/>
  <c r="H50" i="6"/>
  <c r="J50" i="6" s="1"/>
  <c r="F213" i="6"/>
  <c r="J2" i="6"/>
  <c r="J4" i="6"/>
  <c r="J8" i="6"/>
  <c r="J18" i="6"/>
  <c r="J32" i="6"/>
  <c r="J38" i="6"/>
  <c r="J45" i="6"/>
  <c r="J57" i="6"/>
  <c r="J59" i="6"/>
  <c r="J60" i="6"/>
  <c r="J61" i="6"/>
  <c r="J62" i="6"/>
  <c r="J63" i="6"/>
  <c r="J66" i="6"/>
  <c r="J67" i="6"/>
  <c r="J68" i="6"/>
  <c r="J69" i="6"/>
  <c r="J70" i="6"/>
  <c r="J71" i="6"/>
  <c r="J72" i="6"/>
  <c r="J73" i="6"/>
  <c r="J74" i="6"/>
  <c r="J75" i="6"/>
  <c r="J76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5" i="6"/>
  <c r="J96" i="6"/>
  <c r="J97" i="6"/>
  <c r="J98" i="6"/>
  <c r="J99" i="6"/>
  <c r="J103" i="6"/>
  <c r="J107" i="6"/>
  <c r="J108" i="6"/>
  <c r="J110" i="6"/>
  <c r="J111" i="6"/>
  <c r="J112" i="6"/>
  <c r="J113" i="6"/>
  <c r="J114" i="6"/>
  <c r="J2" i="7"/>
  <c r="J213" i="7" s="1"/>
  <c r="J78" i="6"/>
  <c r="H77" i="6"/>
  <c r="F125" i="5"/>
  <c r="F126" i="5"/>
  <c r="H126" i="5" s="1"/>
  <c r="F128" i="5"/>
  <c r="H128" i="5" s="1"/>
  <c r="F129" i="5"/>
  <c r="F130" i="5"/>
  <c r="H130" i="5" s="1"/>
  <c r="F131" i="5"/>
  <c r="H131" i="5" s="1"/>
  <c r="F132" i="5"/>
  <c r="F133" i="5"/>
  <c r="F134" i="5"/>
  <c r="F135" i="5"/>
  <c r="F136" i="5"/>
  <c r="H136" i="5" s="1"/>
  <c r="F137" i="5"/>
  <c r="F138" i="5"/>
  <c r="H138" i="5" s="1"/>
  <c r="F139" i="5"/>
  <c r="F140" i="5"/>
  <c r="F141" i="5"/>
  <c r="H141" i="5" s="1"/>
  <c r="F142" i="5"/>
  <c r="H142" i="5" s="1"/>
  <c r="F143" i="5"/>
  <c r="H143" i="5" s="1"/>
  <c r="F144" i="5"/>
  <c r="H144" i="5" s="1"/>
  <c r="F145" i="5"/>
  <c r="H145" i="5" s="1"/>
  <c r="F146" i="5"/>
  <c r="H146" i="5" s="1"/>
  <c r="F147" i="5"/>
  <c r="F148" i="5"/>
  <c r="F149" i="5"/>
  <c r="F150" i="5"/>
  <c r="F151" i="5"/>
  <c r="H151" i="5" s="1"/>
  <c r="F152" i="5"/>
  <c r="F153" i="5"/>
  <c r="F154" i="5"/>
  <c r="F155" i="5"/>
  <c r="F156" i="5"/>
  <c r="H156" i="5" s="1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H172" i="5" s="1"/>
  <c r="F173" i="5"/>
  <c r="F174" i="5"/>
  <c r="F175" i="5"/>
  <c r="F176" i="5"/>
  <c r="H176" i="5" s="1"/>
  <c r="F177" i="5"/>
  <c r="F178" i="5"/>
  <c r="F179" i="5"/>
  <c r="F180" i="5"/>
  <c r="F181" i="5"/>
  <c r="H181" i="5" s="1"/>
  <c r="F182" i="5"/>
  <c r="H182" i="5" s="1"/>
  <c r="F183" i="5"/>
  <c r="F185" i="5"/>
  <c r="H185" i="5" s="1"/>
  <c r="F186" i="5"/>
  <c r="F187" i="5"/>
  <c r="F188" i="5"/>
  <c r="F189" i="5"/>
  <c r="F190" i="5"/>
  <c r="H190" i="5" s="1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H206" i="5" s="1"/>
  <c r="F207" i="5"/>
  <c r="F209" i="5"/>
  <c r="F210" i="2"/>
  <c r="F209" i="2"/>
  <c r="F20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H120" i="2" s="1"/>
  <c r="F121" i="2"/>
  <c r="F122" i="2"/>
  <c r="F123" i="2"/>
  <c r="F124" i="2"/>
  <c r="F125" i="2"/>
  <c r="F126" i="2"/>
  <c r="F127" i="2"/>
  <c r="F128" i="2"/>
  <c r="H128" i="2" s="1"/>
  <c r="F129" i="2"/>
  <c r="F130" i="2"/>
  <c r="H130" i="2" s="1"/>
  <c r="F131" i="2"/>
  <c r="F132" i="2"/>
  <c r="F133" i="2"/>
  <c r="F134" i="2"/>
  <c r="F135" i="2"/>
  <c r="F136" i="2"/>
  <c r="F137" i="2"/>
  <c r="F138" i="2"/>
  <c r="H138" i="2" s="1"/>
  <c r="F139" i="2"/>
  <c r="F140" i="2"/>
  <c r="F141" i="2"/>
  <c r="H141" i="2" s="1"/>
  <c r="F142" i="2"/>
  <c r="F143" i="2"/>
  <c r="F144" i="2"/>
  <c r="F145" i="2"/>
  <c r="H145" i="2" s="1"/>
  <c r="F146" i="2"/>
  <c r="F147" i="2"/>
  <c r="F148" i="2"/>
  <c r="F149" i="2"/>
  <c r="F150" i="2"/>
  <c r="F151" i="2"/>
  <c r="H151" i="2" s="1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H172" i="2" s="1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H190" i="2" s="1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H206" i="2" s="1"/>
  <c r="F207" i="2"/>
  <c r="H136" i="2" l="1"/>
  <c r="H126" i="2"/>
  <c r="H213" i="6"/>
  <c r="H215" i="6" s="1"/>
  <c r="J77" i="6"/>
  <c r="J213" i="6" s="1"/>
  <c r="H205" i="2"/>
  <c r="H204" i="2"/>
  <c r="H203" i="2"/>
  <c r="J203" i="2" s="1"/>
  <c r="H202" i="2"/>
  <c r="H201" i="2"/>
  <c r="J201" i="2" s="1"/>
  <c r="H200" i="2"/>
  <c r="H199" i="2"/>
  <c r="J199" i="2" s="1"/>
  <c r="H198" i="2"/>
  <c r="J198" i="2" s="1"/>
  <c r="H197" i="2"/>
  <c r="J197" i="2" s="1"/>
  <c r="H196" i="2"/>
  <c r="J196" i="2" s="1"/>
  <c r="H195" i="2"/>
  <c r="J195" i="2" s="1"/>
  <c r="H194" i="2"/>
  <c r="H193" i="2"/>
  <c r="H192" i="2"/>
  <c r="H191" i="2"/>
  <c r="H189" i="2"/>
  <c r="H188" i="2"/>
  <c r="J188" i="2" s="1"/>
  <c r="H187" i="2"/>
  <c r="H186" i="2"/>
  <c r="H185" i="2"/>
  <c r="H184" i="2"/>
  <c r="H183" i="2"/>
  <c r="H182" i="2"/>
  <c r="H181" i="2"/>
  <c r="H180" i="2"/>
  <c r="H179" i="2"/>
  <c r="H178" i="2"/>
  <c r="H177" i="2"/>
  <c r="J177" i="2" s="1"/>
  <c r="D177" i="3" s="1"/>
  <c r="H176" i="2"/>
  <c r="H175" i="2"/>
  <c r="H174" i="2"/>
  <c r="H173" i="2"/>
  <c r="H171" i="2"/>
  <c r="H170" i="2"/>
  <c r="J170" i="2" s="1"/>
  <c r="H169" i="2"/>
  <c r="J169" i="2" s="1"/>
  <c r="H168" i="2"/>
  <c r="H167" i="2"/>
  <c r="J167" i="2" s="1"/>
  <c r="H166" i="2"/>
  <c r="J166" i="2" s="1"/>
  <c r="H165" i="2"/>
  <c r="J165" i="2" s="1"/>
  <c r="H164" i="2"/>
  <c r="J164" i="2" s="1"/>
  <c r="H163" i="2"/>
  <c r="J163" i="2" s="1"/>
  <c r="H162" i="2"/>
  <c r="J162" i="2" s="1"/>
  <c r="H161" i="2"/>
  <c r="H160" i="2"/>
  <c r="H159" i="2"/>
  <c r="J159" i="2" s="1"/>
  <c r="H158" i="2"/>
  <c r="J158" i="2" s="1"/>
  <c r="H157" i="2"/>
  <c r="J157" i="2" s="1"/>
  <c r="H156" i="2"/>
  <c r="H155" i="2"/>
  <c r="J155" i="2" s="1"/>
  <c r="H154" i="2"/>
  <c r="J154" i="2" s="1"/>
  <c r="H153" i="2"/>
  <c r="D210" i="5"/>
  <c r="F210" i="5" s="1"/>
  <c r="H210" i="5" s="1"/>
  <c r="J210" i="5" s="1"/>
  <c r="D208" i="5"/>
  <c r="F208" i="5" s="1"/>
  <c r="F20" i="5"/>
  <c r="H20" i="5" s="1"/>
  <c r="F127" i="5"/>
  <c r="H127" i="5" s="1"/>
  <c r="J127" i="5" s="1"/>
  <c r="F184" i="5"/>
  <c r="H184" i="5" s="1"/>
  <c r="J184" i="5" s="1"/>
  <c r="H209" i="5"/>
  <c r="J209" i="5" s="1"/>
  <c r="H207" i="5"/>
  <c r="J207" i="5" s="1"/>
  <c r="J206" i="5"/>
  <c r="H205" i="5"/>
  <c r="J205" i="5" s="1"/>
  <c r="H204" i="5"/>
  <c r="J204" i="5" s="1"/>
  <c r="H203" i="5"/>
  <c r="J203" i="5" s="1"/>
  <c r="H202" i="5"/>
  <c r="J202" i="5" s="1"/>
  <c r="H201" i="5"/>
  <c r="J201" i="5" s="1"/>
  <c r="H200" i="5"/>
  <c r="J200" i="5" s="1"/>
  <c r="H199" i="5"/>
  <c r="J199" i="5" s="1"/>
  <c r="H198" i="5"/>
  <c r="J198" i="5" s="1"/>
  <c r="H197" i="5"/>
  <c r="J197" i="5" s="1"/>
  <c r="H196" i="5"/>
  <c r="J196" i="5" s="1"/>
  <c r="H195" i="5"/>
  <c r="J195" i="5" s="1"/>
  <c r="H194" i="5"/>
  <c r="J194" i="5" s="1"/>
  <c r="H193" i="5"/>
  <c r="J193" i="5" s="1"/>
  <c r="H192" i="5"/>
  <c r="J192" i="5" s="1"/>
  <c r="H191" i="5"/>
  <c r="J191" i="5" s="1"/>
  <c r="J190" i="5"/>
  <c r="H189" i="5"/>
  <c r="J189" i="5" s="1"/>
  <c r="H188" i="5"/>
  <c r="J188" i="5" s="1"/>
  <c r="H187" i="5"/>
  <c r="J187" i="5" s="1"/>
  <c r="H186" i="5"/>
  <c r="J186" i="5" s="1"/>
  <c r="J185" i="5"/>
  <c r="H183" i="5"/>
  <c r="J183" i="5" s="1"/>
  <c r="J182" i="5"/>
  <c r="J181" i="5"/>
  <c r="H180" i="5"/>
  <c r="J180" i="5" s="1"/>
  <c r="H179" i="5"/>
  <c r="J179" i="5" s="1"/>
  <c r="H178" i="5"/>
  <c r="J178" i="5" s="1"/>
  <c r="H177" i="5"/>
  <c r="J177" i="5" s="1"/>
  <c r="J176" i="5"/>
  <c r="H175" i="5"/>
  <c r="J175" i="5" s="1"/>
  <c r="H174" i="5"/>
  <c r="J174" i="5" s="1"/>
  <c r="H173" i="5"/>
  <c r="J173" i="5" s="1"/>
  <c r="J172" i="5"/>
  <c r="H171" i="5"/>
  <c r="J171" i="5" s="1"/>
  <c r="H170" i="5"/>
  <c r="J170" i="5" s="1"/>
  <c r="H169" i="5"/>
  <c r="J169" i="5" s="1"/>
  <c r="H168" i="5"/>
  <c r="J168" i="5" s="1"/>
  <c r="H167" i="5"/>
  <c r="J167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H157" i="5"/>
  <c r="J157" i="5" s="1"/>
  <c r="J156" i="5"/>
  <c r="H155" i="5"/>
  <c r="J155" i="5" s="1"/>
  <c r="H154" i="5"/>
  <c r="J154" i="5" s="1"/>
  <c r="H153" i="5"/>
  <c r="J153" i="5" s="1"/>
  <c r="H152" i="5"/>
  <c r="J152" i="5" s="1"/>
  <c r="J151" i="5"/>
  <c r="H150" i="5"/>
  <c r="J150" i="5" s="1"/>
  <c r="H149" i="5"/>
  <c r="J149" i="5" s="1"/>
  <c r="H148" i="5"/>
  <c r="J148" i="5" s="1"/>
  <c r="H147" i="5"/>
  <c r="J147" i="5" s="1"/>
  <c r="J146" i="5"/>
  <c r="J145" i="5"/>
  <c r="J144" i="5"/>
  <c r="J143" i="5"/>
  <c r="J142" i="5"/>
  <c r="J141" i="5"/>
  <c r="H140" i="5"/>
  <c r="J140" i="5" s="1"/>
  <c r="H139" i="5"/>
  <c r="J139" i="5" s="1"/>
  <c r="J138" i="5"/>
  <c r="H137" i="5"/>
  <c r="J137" i="5" s="1"/>
  <c r="J136" i="5"/>
  <c r="H135" i="5"/>
  <c r="J135" i="5" s="1"/>
  <c r="H134" i="5"/>
  <c r="J134" i="5" s="1"/>
  <c r="H133" i="5"/>
  <c r="J133" i="5" s="1"/>
  <c r="H132" i="5"/>
  <c r="J132" i="5" s="1"/>
  <c r="J131" i="5"/>
  <c r="J130" i="5"/>
  <c r="H129" i="5"/>
  <c r="J129" i="5" s="1"/>
  <c r="J128" i="5"/>
  <c r="J126" i="5"/>
  <c r="H125" i="5"/>
  <c r="J125" i="5" s="1"/>
  <c r="F124" i="5"/>
  <c r="H124" i="5" s="1"/>
  <c r="J124" i="5" s="1"/>
  <c r="F123" i="5"/>
  <c r="H123" i="5" s="1"/>
  <c r="J123" i="5" s="1"/>
  <c r="F122" i="5"/>
  <c r="H122" i="5" s="1"/>
  <c r="J122" i="5" s="1"/>
  <c r="F121" i="5"/>
  <c r="F120" i="5"/>
  <c r="F119" i="5"/>
  <c r="F118" i="5"/>
  <c r="F117" i="5"/>
  <c r="H117" i="5" s="1"/>
  <c r="J117" i="5" s="1"/>
  <c r="F116" i="5"/>
  <c r="H116" i="5" s="1"/>
  <c r="J116" i="5" s="1"/>
  <c r="F115" i="5"/>
  <c r="H115" i="5" s="1"/>
  <c r="J115" i="5" s="1"/>
  <c r="F114" i="5"/>
  <c r="H114" i="5" s="1"/>
  <c r="J114" i="5" s="1"/>
  <c r="F113" i="5"/>
  <c r="H113" i="5" s="1"/>
  <c r="J113" i="5" s="1"/>
  <c r="F112" i="5"/>
  <c r="H112" i="5" s="1"/>
  <c r="J112" i="5" s="1"/>
  <c r="F111" i="5"/>
  <c r="H111" i="5" s="1"/>
  <c r="J111" i="5" s="1"/>
  <c r="F110" i="5"/>
  <c r="H110" i="5" s="1"/>
  <c r="J110" i="5" s="1"/>
  <c r="F109" i="5"/>
  <c r="H109" i="5" s="1"/>
  <c r="F108" i="5"/>
  <c r="H108" i="5" s="1"/>
  <c r="J108" i="5" s="1"/>
  <c r="F107" i="5"/>
  <c r="H107" i="5" s="1"/>
  <c r="J107" i="5" s="1"/>
  <c r="F106" i="5"/>
  <c r="H106" i="5" s="1"/>
  <c r="J106" i="5" s="1"/>
  <c r="F105" i="5"/>
  <c r="H105" i="5" s="1"/>
  <c r="J105" i="5" s="1"/>
  <c r="F104" i="5"/>
  <c r="H104" i="5" s="1"/>
  <c r="J104" i="5" s="1"/>
  <c r="F103" i="5"/>
  <c r="H103" i="5" s="1"/>
  <c r="J103" i="5" s="1"/>
  <c r="F102" i="5"/>
  <c r="H102" i="5" s="1"/>
  <c r="J102" i="5" s="1"/>
  <c r="F101" i="5"/>
  <c r="H101" i="5" s="1"/>
  <c r="J101" i="5" s="1"/>
  <c r="F100" i="5"/>
  <c r="H100" i="5" s="1"/>
  <c r="J100" i="5" s="1"/>
  <c r="F99" i="5"/>
  <c r="H99" i="5" s="1"/>
  <c r="J99" i="5" s="1"/>
  <c r="F98" i="5"/>
  <c r="H98" i="5" s="1"/>
  <c r="J98" i="5" s="1"/>
  <c r="F97" i="5"/>
  <c r="H97" i="5" s="1"/>
  <c r="J97" i="5" s="1"/>
  <c r="F96" i="5"/>
  <c r="H96" i="5" s="1"/>
  <c r="J96" i="5" s="1"/>
  <c r="F95" i="5"/>
  <c r="H95" i="5" s="1"/>
  <c r="J95" i="5" s="1"/>
  <c r="F94" i="5"/>
  <c r="F93" i="5"/>
  <c r="H93" i="5" s="1"/>
  <c r="J93" i="5" s="1"/>
  <c r="F92" i="5"/>
  <c r="H92" i="5" s="1"/>
  <c r="J92" i="5" s="1"/>
  <c r="F91" i="5"/>
  <c r="H91" i="5" s="1"/>
  <c r="J91" i="5" s="1"/>
  <c r="F90" i="5"/>
  <c r="H90" i="5" s="1"/>
  <c r="J90" i="5" s="1"/>
  <c r="F89" i="5"/>
  <c r="H89" i="5" s="1"/>
  <c r="J89" i="5" s="1"/>
  <c r="F88" i="5"/>
  <c r="H88" i="5" s="1"/>
  <c r="J88" i="5" s="1"/>
  <c r="F87" i="5"/>
  <c r="H87" i="5" s="1"/>
  <c r="J87" i="5" s="1"/>
  <c r="F86" i="5"/>
  <c r="H86" i="5" s="1"/>
  <c r="J86" i="5" s="1"/>
  <c r="F85" i="5"/>
  <c r="H85" i="5" s="1"/>
  <c r="J85" i="5" s="1"/>
  <c r="F84" i="5"/>
  <c r="H84" i="5" s="1"/>
  <c r="J84" i="5" s="1"/>
  <c r="F83" i="5"/>
  <c r="H83" i="5" s="1"/>
  <c r="J83" i="5" s="1"/>
  <c r="F82" i="5"/>
  <c r="H82" i="5" s="1"/>
  <c r="J82" i="5" s="1"/>
  <c r="F81" i="5"/>
  <c r="H81" i="5" s="1"/>
  <c r="J81" i="5" s="1"/>
  <c r="F80" i="5"/>
  <c r="H80" i="5" s="1"/>
  <c r="J80" i="5" s="1"/>
  <c r="F79" i="5"/>
  <c r="H79" i="5" s="1"/>
  <c r="J79" i="5" s="1"/>
  <c r="F78" i="5"/>
  <c r="H78" i="5" s="1"/>
  <c r="F77" i="5"/>
  <c r="F76" i="5"/>
  <c r="H76" i="5" s="1"/>
  <c r="J76" i="5" s="1"/>
  <c r="F75" i="5"/>
  <c r="H75" i="5" s="1"/>
  <c r="J75" i="5" s="1"/>
  <c r="F74" i="5"/>
  <c r="H74" i="5" s="1"/>
  <c r="J74" i="5" s="1"/>
  <c r="F73" i="5"/>
  <c r="H73" i="5" s="1"/>
  <c r="J73" i="5" s="1"/>
  <c r="F72" i="5"/>
  <c r="H72" i="5" s="1"/>
  <c r="J72" i="5" s="1"/>
  <c r="F71" i="5"/>
  <c r="H71" i="5" s="1"/>
  <c r="J71" i="5" s="1"/>
  <c r="F70" i="5"/>
  <c r="H70" i="5" s="1"/>
  <c r="J70" i="5" s="1"/>
  <c r="F69" i="5"/>
  <c r="H69" i="5" s="1"/>
  <c r="J69" i="5" s="1"/>
  <c r="F68" i="5"/>
  <c r="H68" i="5" s="1"/>
  <c r="J68" i="5" s="1"/>
  <c r="F67" i="5"/>
  <c r="H67" i="5" s="1"/>
  <c r="J67" i="5" s="1"/>
  <c r="F66" i="5"/>
  <c r="H66" i="5" s="1"/>
  <c r="J66" i="5" s="1"/>
  <c r="F65" i="5"/>
  <c r="H65" i="5" s="1"/>
  <c r="J65" i="5" s="1"/>
  <c r="F64" i="5"/>
  <c r="H64" i="5" s="1"/>
  <c r="J64" i="5" s="1"/>
  <c r="F63" i="5"/>
  <c r="H63" i="5" s="1"/>
  <c r="J63" i="5" s="1"/>
  <c r="F62" i="5"/>
  <c r="H62" i="5" s="1"/>
  <c r="J62" i="5" s="1"/>
  <c r="F61" i="5"/>
  <c r="H61" i="5" s="1"/>
  <c r="J61" i="5" s="1"/>
  <c r="F60" i="5"/>
  <c r="H60" i="5" s="1"/>
  <c r="J60" i="5" s="1"/>
  <c r="F59" i="5"/>
  <c r="H59" i="5" s="1"/>
  <c r="J59" i="5" s="1"/>
  <c r="F58" i="5"/>
  <c r="H58" i="5" s="1"/>
  <c r="J58" i="5" s="1"/>
  <c r="F57" i="5"/>
  <c r="H57" i="5" s="1"/>
  <c r="J57" i="5" s="1"/>
  <c r="F56" i="5"/>
  <c r="H56" i="5" s="1"/>
  <c r="J56" i="5" s="1"/>
  <c r="F55" i="5"/>
  <c r="F54" i="5"/>
  <c r="H54" i="5" s="1"/>
  <c r="J54" i="5" s="1"/>
  <c r="F53" i="5"/>
  <c r="H53" i="5" s="1"/>
  <c r="J53" i="5" s="1"/>
  <c r="F52" i="5"/>
  <c r="H52" i="5" s="1"/>
  <c r="J52" i="5" s="1"/>
  <c r="F51" i="5"/>
  <c r="F50" i="5"/>
  <c r="F49" i="5"/>
  <c r="F48" i="5"/>
  <c r="H48" i="5" s="1"/>
  <c r="J48" i="5" s="1"/>
  <c r="F47" i="5"/>
  <c r="H47" i="5" s="1"/>
  <c r="J47" i="5" s="1"/>
  <c r="F46" i="5"/>
  <c r="H46" i="5" s="1"/>
  <c r="J46" i="5" s="1"/>
  <c r="F45" i="5"/>
  <c r="H45" i="5" s="1"/>
  <c r="J45" i="5" s="1"/>
  <c r="F44" i="5"/>
  <c r="H44" i="5" s="1"/>
  <c r="F43" i="5"/>
  <c r="H43" i="5" s="1"/>
  <c r="F42" i="5"/>
  <c r="H42" i="5" s="1"/>
  <c r="F41" i="5"/>
  <c r="H41" i="5" s="1"/>
  <c r="F40" i="5"/>
  <c r="H40" i="5" s="1"/>
  <c r="F39" i="5"/>
  <c r="H39" i="5" s="1"/>
  <c r="F38" i="5"/>
  <c r="H38" i="5" s="1"/>
  <c r="J38" i="5" s="1"/>
  <c r="F37" i="5"/>
  <c r="H37" i="5" s="1"/>
  <c r="F36" i="5"/>
  <c r="H36" i="5" s="1"/>
  <c r="F35" i="5"/>
  <c r="H35" i="5" s="1"/>
  <c r="F34" i="5"/>
  <c r="H34" i="5" s="1"/>
  <c r="F33" i="5"/>
  <c r="H33" i="5" s="1"/>
  <c r="F32" i="5"/>
  <c r="H32" i="5" s="1"/>
  <c r="J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19" i="5"/>
  <c r="H19" i="5" s="1"/>
  <c r="F18" i="5"/>
  <c r="H18" i="5" s="1"/>
  <c r="J18" i="5" s="1"/>
  <c r="F17" i="5"/>
  <c r="H17" i="5" s="1"/>
  <c r="F16" i="5"/>
  <c r="H16" i="5" s="1"/>
  <c r="F15" i="5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J8" i="5" s="1"/>
  <c r="F7" i="5"/>
  <c r="H7" i="5" s="1"/>
  <c r="F6" i="5"/>
  <c r="H6" i="5" s="1"/>
  <c r="F5" i="5"/>
  <c r="H5" i="5" s="1"/>
  <c r="F4" i="5"/>
  <c r="H4" i="5" s="1"/>
  <c r="J4" i="5" s="1"/>
  <c r="F3" i="5"/>
  <c r="H3" i="5" s="1"/>
  <c r="F2" i="5"/>
  <c r="H2" i="5" s="1"/>
  <c r="F16" i="4"/>
  <c r="H16" i="4" s="1"/>
  <c r="J16" i="4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8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F131" i="4" s="1"/>
  <c r="M131" i="3" s="1"/>
  <c r="D132" i="4"/>
  <c r="F132" i="4" s="1"/>
  <c r="M132" i="3" s="1"/>
  <c r="D133" i="4"/>
  <c r="F133" i="4" s="1"/>
  <c r="M133" i="3" s="1"/>
  <c r="D134" i="4"/>
  <c r="F134" i="4" s="1"/>
  <c r="M134" i="3" s="1"/>
  <c r="D135" i="4"/>
  <c r="F135" i="4" s="1"/>
  <c r="M135" i="3" s="1"/>
  <c r="D136" i="4"/>
  <c r="F136" i="4" s="1"/>
  <c r="M136" i="3" s="1"/>
  <c r="D137" i="4"/>
  <c r="F137" i="4" s="1"/>
  <c r="M137" i="3" s="1"/>
  <c r="D138" i="4"/>
  <c r="F138" i="4" s="1"/>
  <c r="D139" i="4"/>
  <c r="F139" i="4" s="1"/>
  <c r="M139" i="3" s="1"/>
  <c r="D140" i="4"/>
  <c r="F140" i="4" s="1"/>
  <c r="M140" i="3" s="1"/>
  <c r="D141" i="4"/>
  <c r="F141" i="4" s="1"/>
  <c r="D142" i="4"/>
  <c r="F142" i="4" s="1"/>
  <c r="M142" i="3" s="1"/>
  <c r="D143" i="4"/>
  <c r="F143" i="4" s="1"/>
  <c r="D144" i="4"/>
  <c r="F144" i="4" s="1"/>
  <c r="M144" i="3" s="1"/>
  <c r="D145" i="4"/>
  <c r="F145" i="4" s="1"/>
  <c r="D146" i="4"/>
  <c r="F146" i="4" s="1"/>
  <c r="M146" i="3" s="1"/>
  <c r="D147" i="4"/>
  <c r="F147" i="4" s="1"/>
  <c r="M147" i="3" s="1"/>
  <c r="D148" i="4"/>
  <c r="F148" i="4" s="1"/>
  <c r="M148" i="3" s="1"/>
  <c r="D149" i="4"/>
  <c r="F149" i="4" s="1"/>
  <c r="M149" i="3" s="1"/>
  <c r="D150" i="4"/>
  <c r="F150" i="4" s="1"/>
  <c r="M150" i="3" s="1"/>
  <c r="D151" i="4"/>
  <c r="F151" i="4" s="1"/>
  <c r="M151" i="3" s="1"/>
  <c r="D152" i="4"/>
  <c r="F152" i="4" s="1"/>
  <c r="M152" i="3" s="1"/>
  <c r="D153" i="4"/>
  <c r="F153" i="4" s="1"/>
  <c r="M153" i="3" s="1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F207" i="4" s="1"/>
  <c r="H207" i="4" s="1"/>
  <c r="J207" i="4" s="1"/>
  <c r="F208" i="4"/>
  <c r="H208" i="4" s="1"/>
  <c r="J208" i="4" s="1"/>
  <c r="D209" i="4"/>
  <c r="F209" i="4" s="1"/>
  <c r="H209" i="4" s="1"/>
  <c r="J209" i="4" s="1"/>
  <c r="D210" i="4"/>
  <c r="F210" i="4" s="1"/>
  <c r="H210" i="4" s="1"/>
  <c r="J210" i="4" s="1"/>
  <c r="H152" i="4"/>
  <c r="J152" i="4" s="1"/>
  <c r="H151" i="4"/>
  <c r="J151" i="4" s="1"/>
  <c r="H150" i="4"/>
  <c r="J150" i="4" s="1"/>
  <c r="H149" i="4"/>
  <c r="J149" i="4" s="1"/>
  <c r="H148" i="4"/>
  <c r="J148" i="4" s="1"/>
  <c r="H147" i="4"/>
  <c r="J147" i="4" s="1"/>
  <c r="H146" i="4"/>
  <c r="J146" i="4" s="1"/>
  <c r="H142" i="4"/>
  <c r="J142" i="4" s="1"/>
  <c r="H139" i="4"/>
  <c r="J139" i="4" s="1"/>
  <c r="H137" i="4"/>
  <c r="H136" i="4"/>
  <c r="J136" i="4" s="1"/>
  <c r="H135" i="4"/>
  <c r="J135" i="4" s="1"/>
  <c r="H134" i="4"/>
  <c r="J134" i="4" s="1"/>
  <c r="H133" i="4"/>
  <c r="J133" i="4" s="1"/>
  <c r="H132" i="4"/>
  <c r="J132" i="4" s="1"/>
  <c r="H131" i="4"/>
  <c r="J131" i="4" s="1"/>
  <c r="F130" i="4"/>
  <c r="F129" i="4"/>
  <c r="H129" i="4" s="1"/>
  <c r="J129" i="4" s="1"/>
  <c r="F128" i="4"/>
  <c r="F127" i="4"/>
  <c r="H127" i="4" s="1"/>
  <c r="J127" i="4" s="1"/>
  <c r="F126" i="4"/>
  <c r="H126" i="4" s="1"/>
  <c r="J126" i="4" s="1"/>
  <c r="F125" i="4"/>
  <c r="M125" i="3" s="1"/>
  <c r="F124" i="4"/>
  <c r="H124" i="4" s="1"/>
  <c r="J124" i="4" s="1"/>
  <c r="F123" i="4"/>
  <c r="H123" i="4" s="1"/>
  <c r="J123" i="4" s="1"/>
  <c r="F122" i="4"/>
  <c r="H122" i="4" s="1"/>
  <c r="J122" i="4" s="1"/>
  <c r="F121" i="4"/>
  <c r="H121" i="4" s="1"/>
  <c r="J121" i="4" s="1"/>
  <c r="F120" i="4"/>
  <c r="H120" i="4" s="1"/>
  <c r="J120" i="4" s="1"/>
  <c r="F119" i="4"/>
  <c r="H119" i="4" s="1"/>
  <c r="J119" i="4" s="1"/>
  <c r="F118" i="4"/>
  <c r="H118" i="4" s="1"/>
  <c r="J118" i="4" s="1"/>
  <c r="F117" i="4"/>
  <c r="H117" i="4" s="1"/>
  <c r="J117" i="4" s="1"/>
  <c r="F116" i="4"/>
  <c r="H116" i="4" s="1"/>
  <c r="J116" i="4" s="1"/>
  <c r="F115" i="4"/>
  <c r="H115" i="4" s="1"/>
  <c r="J115" i="4" s="1"/>
  <c r="F114" i="4"/>
  <c r="H114" i="4" s="1"/>
  <c r="J114" i="4" s="1"/>
  <c r="F113" i="4"/>
  <c r="H113" i="4" s="1"/>
  <c r="J113" i="4" s="1"/>
  <c r="F112" i="4"/>
  <c r="H112" i="4" s="1"/>
  <c r="J112" i="4" s="1"/>
  <c r="F111" i="4"/>
  <c r="H111" i="4" s="1"/>
  <c r="J111" i="4" s="1"/>
  <c r="F110" i="4"/>
  <c r="H110" i="4" s="1"/>
  <c r="J110" i="4" s="1"/>
  <c r="F109" i="4"/>
  <c r="H109" i="4" s="1"/>
  <c r="J109" i="4" s="1"/>
  <c r="F108" i="4"/>
  <c r="H108" i="4" s="1"/>
  <c r="J108" i="4" s="1"/>
  <c r="F107" i="4"/>
  <c r="H107" i="4" s="1"/>
  <c r="J107" i="4" s="1"/>
  <c r="F106" i="4"/>
  <c r="H106" i="4" s="1"/>
  <c r="J106" i="4" s="1"/>
  <c r="F105" i="4"/>
  <c r="H105" i="4" s="1"/>
  <c r="J105" i="4" s="1"/>
  <c r="F104" i="4"/>
  <c r="H104" i="4" s="1"/>
  <c r="J104" i="4" s="1"/>
  <c r="F103" i="4"/>
  <c r="H103" i="4" s="1"/>
  <c r="J103" i="4" s="1"/>
  <c r="F102" i="4"/>
  <c r="H102" i="4" s="1"/>
  <c r="J102" i="4" s="1"/>
  <c r="F101" i="4"/>
  <c r="H101" i="4" s="1"/>
  <c r="J101" i="4" s="1"/>
  <c r="F100" i="4"/>
  <c r="H100" i="4" s="1"/>
  <c r="J100" i="4" s="1"/>
  <c r="F99" i="4"/>
  <c r="H99" i="4" s="1"/>
  <c r="J99" i="4" s="1"/>
  <c r="F98" i="4"/>
  <c r="H98" i="4" s="1"/>
  <c r="J98" i="4" s="1"/>
  <c r="F97" i="4"/>
  <c r="H97" i="4" s="1"/>
  <c r="J97" i="4" s="1"/>
  <c r="F96" i="4"/>
  <c r="H96" i="4" s="1"/>
  <c r="J96" i="4" s="1"/>
  <c r="F95" i="4"/>
  <c r="H95" i="4" s="1"/>
  <c r="J95" i="4" s="1"/>
  <c r="F94" i="4"/>
  <c r="H94" i="4" s="1"/>
  <c r="J94" i="4" s="1"/>
  <c r="F93" i="4"/>
  <c r="H93" i="4" s="1"/>
  <c r="J93" i="4" s="1"/>
  <c r="F92" i="4"/>
  <c r="H92" i="4" s="1"/>
  <c r="J92" i="4" s="1"/>
  <c r="F91" i="4"/>
  <c r="H91" i="4" s="1"/>
  <c r="J91" i="4" s="1"/>
  <c r="F90" i="4"/>
  <c r="H90" i="4" s="1"/>
  <c r="J90" i="4" s="1"/>
  <c r="F89" i="4"/>
  <c r="H89" i="4" s="1"/>
  <c r="J89" i="4" s="1"/>
  <c r="F88" i="4"/>
  <c r="H88" i="4" s="1"/>
  <c r="J88" i="4" s="1"/>
  <c r="F87" i="4"/>
  <c r="H87" i="4" s="1"/>
  <c r="J87" i="4" s="1"/>
  <c r="F86" i="4"/>
  <c r="H86" i="4" s="1"/>
  <c r="J86" i="4" s="1"/>
  <c r="F85" i="4"/>
  <c r="H85" i="4" s="1"/>
  <c r="J85" i="4" s="1"/>
  <c r="F84" i="4"/>
  <c r="H84" i="4" s="1"/>
  <c r="J84" i="4" s="1"/>
  <c r="F83" i="4"/>
  <c r="H83" i="4" s="1"/>
  <c r="J83" i="4" s="1"/>
  <c r="F82" i="4"/>
  <c r="H82" i="4" s="1"/>
  <c r="J82" i="4" s="1"/>
  <c r="F81" i="4"/>
  <c r="H81" i="4" s="1"/>
  <c r="J81" i="4" s="1"/>
  <c r="F80" i="4"/>
  <c r="H80" i="4" s="1"/>
  <c r="J80" i="4" s="1"/>
  <c r="F79" i="4"/>
  <c r="H79" i="4" s="1"/>
  <c r="J79" i="4" s="1"/>
  <c r="F78" i="4"/>
  <c r="H78" i="4" s="1"/>
  <c r="F77" i="4"/>
  <c r="M77" i="3" s="1"/>
  <c r="F76" i="4"/>
  <c r="H76" i="4" s="1"/>
  <c r="J76" i="4" s="1"/>
  <c r="F75" i="4"/>
  <c r="H75" i="4" s="1"/>
  <c r="J75" i="4" s="1"/>
  <c r="F74" i="4"/>
  <c r="H74" i="4" s="1"/>
  <c r="J74" i="4" s="1"/>
  <c r="F73" i="4"/>
  <c r="H73" i="4" s="1"/>
  <c r="J73" i="4" s="1"/>
  <c r="F72" i="4"/>
  <c r="H72" i="4" s="1"/>
  <c r="J72" i="4" s="1"/>
  <c r="F71" i="4"/>
  <c r="H71" i="4" s="1"/>
  <c r="J71" i="4" s="1"/>
  <c r="F70" i="4"/>
  <c r="H70" i="4" s="1"/>
  <c r="J70" i="4" s="1"/>
  <c r="F69" i="4"/>
  <c r="H69" i="4" s="1"/>
  <c r="J69" i="4" s="1"/>
  <c r="F68" i="4"/>
  <c r="H68" i="4" s="1"/>
  <c r="J68" i="4" s="1"/>
  <c r="F67" i="4"/>
  <c r="H67" i="4" s="1"/>
  <c r="J67" i="4" s="1"/>
  <c r="F66" i="4"/>
  <c r="H66" i="4" s="1"/>
  <c r="J66" i="4" s="1"/>
  <c r="F65" i="4"/>
  <c r="H65" i="4" s="1"/>
  <c r="J65" i="4" s="1"/>
  <c r="F64" i="4"/>
  <c r="H64" i="4" s="1"/>
  <c r="J64" i="4" s="1"/>
  <c r="F63" i="4"/>
  <c r="H63" i="4" s="1"/>
  <c r="J63" i="4" s="1"/>
  <c r="F62" i="4"/>
  <c r="H62" i="4" s="1"/>
  <c r="J62" i="4" s="1"/>
  <c r="F61" i="4"/>
  <c r="H61" i="4" s="1"/>
  <c r="J61" i="4" s="1"/>
  <c r="F60" i="4"/>
  <c r="H60" i="4" s="1"/>
  <c r="J60" i="4" s="1"/>
  <c r="F59" i="4"/>
  <c r="H59" i="4" s="1"/>
  <c r="J59" i="4" s="1"/>
  <c r="F58" i="4"/>
  <c r="H58" i="4" s="1"/>
  <c r="J58" i="4" s="1"/>
  <c r="F57" i="4"/>
  <c r="H57" i="4" s="1"/>
  <c r="J57" i="4" s="1"/>
  <c r="F56" i="4"/>
  <c r="H56" i="4" s="1"/>
  <c r="J56" i="4" s="1"/>
  <c r="F55" i="4"/>
  <c r="H55" i="4" s="1"/>
  <c r="J55" i="4" s="1"/>
  <c r="F54" i="4"/>
  <c r="H54" i="4" s="1"/>
  <c r="J54" i="4" s="1"/>
  <c r="F53" i="4"/>
  <c r="H53" i="4" s="1"/>
  <c r="J53" i="4" s="1"/>
  <c r="F52" i="4"/>
  <c r="H52" i="4" s="1"/>
  <c r="J52" i="4" s="1"/>
  <c r="F51" i="4"/>
  <c r="F50" i="4"/>
  <c r="H50" i="4" s="1"/>
  <c r="J50" i="4" s="1"/>
  <c r="F49" i="4"/>
  <c r="F48" i="4"/>
  <c r="H48" i="4" s="1"/>
  <c r="J48" i="4" s="1"/>
  <c r="F47" i="4"/>
  <c r="H47" i="4" s="1"/>
  <c r="J47" i="4" s="1"/>
  <c r="F46" i="4"/>
  <c r="H46" i="4" s="1"/>
  <c r="J46" i="4" s="1"/>
  <c r="F45" i="4"/>
  <c r="H45" i="4" s="1"/>
  <c r="J45" i="4" s="1"/>
  <c r="F44" i="4"/>
  <c r="H44" i="4" s="1"/>
  <c r="J44" i="4" s="1"/>
  <c r="F43" i="4"/>
  <c r="H43" i="4" s="1"/>
  <c r="J43" i="4" s="1"/>
  <c r="F42" i="4"/>
  <c r="H42" i="4" s="1"/>
  <c r="J42" i="4" s="1"/>
  <c r="F41" i="4"/>
  <c r="H41" i="4" s="1"/>
  <c r="J41" i="4" s="1"/>
  <c r="F40" i="4"/>
  <c r="H40" i="4" s="1"/>
  <c r="J40" i="4" s="1"/>
  <c r="F39" i="4"/>
  <c r="H39" i="4" s="1"/>
  <c r="J39" i="4" s="1"/>
  <c r="F38" i="4"/>
  <c r="H38" i="4" s="1"/>
  <c r="J38" i="4" s="1"/>
  <c r="F37" i="4"/>
  <c r="H37" i="4" s="1"/>
  <c r="J37" i="4" s="1"/>
  <c r="F36" i="4"/>
  <c r="H36" i="4" s="1"/>
  <c r="J36" i="4" s="1"/>
  <c r="F35" i="4"/>
  <c r="H35" i="4" s="1"/>
  <c r="J35" i="4" s="1"/>
  <c r="F34" i="4"/>
  <c r="H34" i="4" s="1"/>
  <c r="J34" i="4" s="1"/>
  <c r="F33" i="4"/>
  <c r="H33" i="4" s="1"/>
  <c r="J33" i="4" s="1"/>
  <c r="F32" i="4"/>
  <c r="H32" i="4" s="1"/>
  <c r="J32" i="4" s="1"/>
  <c r="F31" i="4"/>
  <c r="H31" i="4" s="1"/>
  <c r="J31" i="4" s="1"/>
  <c r="F30" i="4"/>
  <c r="H30" i="4" s="1"/>
  <c r="J30" i="4" s="1"/>
  <c r="F29" i="4"/>
  <c r="H29" i="4" s="1"/>
  <c r="J29" i="4" s="1"/>
  <c r="F28" i="4"/>
  <c r="F27" i="4"/>
  <c r="H27" i="4" s="1"/>
  <c r="J27" i="4" s="1"/>
  <c r="F26" i="4"/>
  <c r="H26" i="4" s="1"/>
  <c r="J26" i="4" s="1"/>
  <c r="F25" i="4"/>
  <c r="H25" i="4" s="1"/>
  <c r="J25" i="4" s="1"/>
  <c r="F24" i="4"/>
  <c r="F23" i="4"/>
  <c r="H23" i="4" s="1"/>
  <c r="J23" i="4" s="1"/>
  <c r="F22" i="4"/>
  <c r="H22" i="4" s="1"/>
  <c r="J22" i="4" s="1"/>
  <c r="F21" i="4"/>
  <c r="F20" i="4"/>
  <c r="F19" i="4"/>
  <c r="H19" i="4" s="1"/>
  <c r="J19" i="4" s="1"/>
  <c r="F18" i="4"/>
  <c r="H18" i="4" s="1"/>
  <c r="J18" i="4" s="1"/>
  <c r="F17" i="4"/>
  <c r="H17" i="4" s="1"/>
  <c r="J17" i="4" s="1"/>
  <c r="F15" i="4"/>
  <c r="H15" i="4" s="1"/>
  <c r="J15" i="4" s="1"/>
  <c r="F14" i="4"/>
  <c r="H14" i="4" s="1"/>
  <c r="J14" i="4" s="1"/>
  <c r="F13" i="4"/>
  <c r="H13" i="4" s="1"/>
  <c r="J13" i="4" s="1"/>
  <c r="F12" i="4"/>
  <c r="H12" i="4" s="1"/>
  <c r="J12" i="4" s="1"/>
  <c r="F11" i="4"/>
  <c r="H11" i="4" s="1"/>
  <c r="J11" i="4" s="1"/>
  <c r="F10" i="4"/>
  <c r="F9" i="4"/>
  <c r="H9" i="4" s="1"/>
  <c r="J9" i="4" s="1"/>
  <c r="F8" i="4"/>
  <c r="H8" i="4" s="1"/>
  <c r="J8" i="4" s="1"/>
  <c r="F7" i="4"/>
  <c r="H7" i="4" s="1"/>
  <c r="J7" i="4" s="1"/>
  <c r="F6" i="4"/>
  <c r="H6" i="4" s="1"/>
  <c r="J6" i="4" s="1"/>
  <c r="F5" i="4"/>
  <c r="F4" i="4"/>
  <c r="H4" i="4" s="1"/>
  <c r="J4" i="4" s="1"/>
  <c r="F3" i="4"/>
  <c r="H3" i="4" s="1"/>
  <c r="J3" i="4" s="1"/>
  <c r="F2" i="4"/>
  <c r="H210" i="2"/>
  <c r="H209" i="2"/>
  <c r="H208" i="2"/>
  <c r="H207" i="2"/>
  <c r="H152" i="2"/>
  <c r="H150" i="2"/>
  <c r="H149" i="2"/>
  <c r="H148" i="2"/>
  <c r="H147" i="2"/>
  <c r="H146" i="2"/>
  <c r="H144" i="2"/>
  <c r="H143" i="2"/>
  <c r="H142" i="2"/>
  <c r="H140" i="2"/>
  <c r="H139" i="2"/>
  <c r="H13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M14" i="3" s="1"/>
  <c r="F15" i="2"/>
  <c r="F16" i="2"/>
  <c r="H16" i="2" s="1"/>
  <c r="F17" i="2"/>
  <c r="M17" i="3" s="1"/>
  <c r="F18" i="2"/>
  <c r="M18" i="3" s="1"/>
  <c r="F19" i="2"/>
  <c r="F20" i="2"/>
  <c r="F21" i="2"/>
  <c r="H21" i="2" s="1"/>
  <c r="F22" i="2"/>
  <c r="M22" i="3" s="1"/>
  <c r="F23" i="2"/>
  <c r="M23" i="3" s="1"/>
  <c r="F24" i="2"/>
  <c r="F25" i="2"/>
  <c r="F26" i="2"/>
  <c r="F27" i="2"/>
  <c r="F28" i="2"/>
  <c r="H28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H49" i="2" s="1"/>
  <c r="H50" i="2"/>
  <c r="H51" i="2"/>
  <c r="H52" i="2"/>
  <c r="H53" i="2"/>
  <c r="H54" i="2"/>
  <c r="H55" i="2"/>
  <c r="H56" i="2"/>
  <c r="H57" i="2"/>
  <c r="H58" i="2"/>
  <c r="H59" i="2"/>
  <c r="H60" i="2"/>
  <c r="J60" i="2" s="1"/>
  <c r="H61" i="2"/>
  <c r="J61" i="2" s="1"/>
  <c r="H62" i="2"/>
  <c r="H63" i="2"/>
  <c r="H64" i="2"/>
  <c r="H65" i="2"/>
  <c r="H66" i="2"/>
  <c r="H67" i="2"/>
  <c r="H68" i="2"/>
  <c r="H69" i="2"/>
  <c r="H70" i="2"/>
  <c r="H71" i="2"/>
  <c r="H72" i="2"/>
  <c r="H73" i="2"/>
  <c r="J73" i="2" s="1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J88" i="2" s="1"/>
  <c r="H89" i="2"/>
  <c r="H90" i="2"/>
  <c r="J90" i="2" s="1"/>
  <c r="H91" i="2"/>
  <c r="H92" i="2"/>
  <c r="H93" i="2"/>
  <c r="H94" i="2"/>
  <c r="H95" i="2"/>
  <c r="H96" i="2"/>
  <c r="J96" i="2" s="1"/>
  <c r="H97" i="2"/>
  <c r="J97" i="2" s="1"/>
  <c r="H98" i="2"/>
  <c r="J98" i="2" s="1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J111" i="2" s="1"/>
  <c r="H112" i="2"/>
  <c r="J112" i="2" s="1"/>
  <c r="H113" i="2"/>
  <c r="J113" i="2" s="1"/>
  <c r="H114" i="2"/>
  <c r="J114" i="2" s="1"/>
  <c r="H115" i="2"/>
  <c r="H116" i="2"/>
  <c r="H117" i="2"/>
  <c r="H118" i="2"/>
  <c r="H119" i="2"/>
  <c r="H121" i="2"/>
  <c r="H122" i="2"/>
  <c r="H123" i="2"/>
  <c r="H124" i="2"/>
  <c r="H125" i="2"/>
  <c r="H127" i="2"/>
  <c r="K127" i="3" s="1"/>
  <c r="H129" i="2"/>
  <c r="H131" i="2"/>
  <c r="H132" i="2"/>
  <c r="H133" i="2"/>
  <c r="H134" i="2"/>
  <c r="M127" i="3" l="1"/>
  <c r="M126" i="3"/>
  <c r="K126" i="3"/>
  <c r="K136" i="3"/>
  <c r="N136" i="3" s="1"/>
  <c r="M13" i="3"/>
  <c r="H140" i="4"/>
  <c r="J140" i="4" s="1"/>
  <c r="H144" i="4"/>
  <c r="J144" i="4" s="1"/>
  <c r="H55" i="5"/>
  <c r="J55" i="5" s="1"/>
  <c r="H121" i="5"/>
  <c r="J121" i="5" s="1"/>
  <c r="H94" i="5"/>
  <c r="J94" i="5" s="1"/>
  <c r="H118" i="5"/>
  <c r="J118" i="5" s="1"/>
  <c r="H49" i="5"/>
  <c r="J49" i="5" s="1"/>
  <c r="H51" i="5"/>
  <c r="J51" i="5" s="1"/>
  <c r="H119" i="5"/>
  <c r="J119" i="5" s="1"/>
  <c r="H120" i="5"/>
  <c r="J120" i="5" s="1"/>
  <c r="H208" i="5"/>
  <c r="J208" i="5" s="1"/>
  <c r="H21" i="4"/>
  <c r="J21" i="4" s="1"/>
  <c r="H49" i="4"/>
  <c r="J49" i="4" s="1"/>
  <c r="H51" i="4"/>
  <c r="J51" i="4" s="1"/>
  <c r="H125" i="4"/>
  <c r="J125" i="4" s="1"/>
  <c r="M145" i="3"/>
  <c r="H145" i="4"/>
  <c r="J145" i="4" s="1"/>
  <c r="M143" i="3"/>
  <c r="H143" i="4"/>
  <c r="J143" i="4" s="1"/>
  <c r="M141" i="3"/>
  <c r="H141" i="4"/>
  <c r="J141" i="4" s="1"/>
  <c r="H10" i="4"/>
  <c r="J10" i="4" s="1"/>
  <c r="H5" i="4"/>
  <c r="J5" i="4" s="1"/>
  <c r="H20" i="4"/>
  <c r="J20" i="4" s="1"/>
  <c r="H24" i="4"/>
  <c r="J24" i="4" s="1"/>
  <c r="H28" i="4"/>
  <c r="J28" i="4" s="1"/>
  <c r="H128" i="4"/>
  <c r="J128" i="4" s="1"/>
  <c r="H130" i="4"/>
  <c r="J130" i="4" s="1"/>
  <c r="M138" i="3"/>
  <c r="H138" i="4"/>
  <c r="J138" i="4" s="1"/>
  <c r="H153" i="4"/>
  <c r="J153" i="4" s="1"/>
  <c r="M208" i="3"/>
  <c r="M119" i="3"/>
  <c r="H50" i="5"/>
  <c r="J50" i="5" s="1"/>
  <c r="F213" i="5"/>
  <c r="H48" i="2"/>
  <c r="M48" i="3"/>
  <c r="H46" i="2"/>
  <c r="M46" i="3"/>
  <c r="H44" i="2"/>
  <c r="J44" i="2" s="1"/>
  <c r="M44" i="3"/>
  <c r="H42" i="2"/>
  <c r="J42" i="2" s="1"/>
  <c r="M42" i="3"/>
  <c r="H40" i="2"/>
  <c r="M40" i="3"/>
  <c r="H38" i="2"/>
  <c r="J38" i="2" s="1"/>
  <c r="M38" i="3"/>
  <c r="H36" i="2"/>
  <c r="J36" i="2" s="1"/>
  <c r="M36" i="3"/>
  <c r="H34" i="2"/>
  <c r="J34" i="2" s="1"/>
  <c r="M34" i="3"/>
  <c r="H32" i="2"/>
  <c r="J32" i="2" s="1"/>
  <c r="M32" i="3"/>
  <c r="H30" i="2"/>
  <c r="J30" i="2" s="1"/>
  <c r="M30" i="3"/>
  <c r="J28" i="2"/>
  <c r="M28" i="3"/>
  <c r="H26" i="2"/>
  <c r="J26" i="2" s="1"/>
  <c r="M26" i="3"/>
  <c r="H24" i="2"/>
  <c r="J24" i="2" s="1"/>
  <c r="M24" i="3"/>
  <c r="H22" i="2"/>
  <c r="H20" i="2"/>
  <c r="J20" i="2" s="1"/>
  <c r="M20" i="3"/>
  <c r="H18" i="2"/>
  <c r="J16" i="2"/>
  <c r="M16" i="3"/>
  <c r="H14" i="2"/>
  <c r="H12" i="2"/>
  <c r="M12" i="3"/>
  <c r="H10" i="2"/>
  <c r="J10" i="2" s="1"/>
  <c r="M10" i="3"/>
  <c r="H8" i="2"/>
  <c r="J8" i="2" s="1"/>
  <c r="M8" i="3"/>
  <c r="H6" i="2"/>
  <c r="J6" i="2" s="1"/>
  <c r="M6" i="3"/>
  <c r="H4" i="2"/>
  <c r="J4" i="2" s="1"/>
  <c r="M4" i="3"/>
  <c r="M2" i="3"/>
  <c r="F213" i="2"/>
  <c r="M49" i="3"/>
  <c r="H47" i="2"/>
  <c r="M47" i="3"/>
  <c r="H45" i="2"/>
  <c r="J45" i="2" s="1"/>
  <c r="M45" i="3"/>
  <c r="H43" i="2"/>
  <c r="J43" i="2" s="1"/>
  <c r="M43" i="3"/>
  <c r="H41" i="2"/>
  <c r="J41" i="2" s="1"/>
  <c r="M41" i="3"/>
  <c r="H39" i="2"/>
  <c r="J39" i="2" s="1"/>
  <c r="M39" i="3"/>
  <c r="H37" i="2"/>
  <c r="J37" i="2" s="1"/>
  <c r="M37" i="3"/>
  <c r="H35" i="2"/>
  <c r="J35" i="2" s="1"/>
  <c r="M35" i="3"/>
  <c r="H33" i="2"/>
  <c r="M33" i="3"/>
  <c r="H31" i="2"/>
  <c r="J31" i="2" s="1"/>
  <c r="M31" i="3"/>
  <c r="M209" i="3"/>
  <c r="M52" i="3"/>
  <c r="M56" i="3"/>
  <c r="M60" i="3"/>
  <c r="M64" i="3"/>
  <c r="M68" i="3"/>
  <c r="M72" i="3"/>
  <c r="M76" i="3"/>
  <c r="M80" i="3"/>
  <c r="M84" i="3"/>
  <c r="M88" i="3"/>
  <c r="M92" i="3"/>
  <c r="M96" i="3"/>
  <c r="M100" i="3"/>
  <c r="M104" i="3"/>
  <c r="M108" i="3"/>
  <c r="M112" i="3"/>
  <c r="M116" i="3"/>
  <c r="M120" i="3"/>
  <c r="M124" i="3"/>
  <c r="M128" i="3"/>
  <c r="M210" i="3"/>
  <c r="M53" i="3"/>
  <c r="M57" i="3"/>
  <c r="M61" i="3"/>
  <c r="M65" i="3"/>
  <c r="M69" i="3"/>
  <c r="M73" i="3"/>
  <c r="M81" i="3"/>
  <c r="M85" i="3"/>
  <c r="M89" i="3"/>
  <c r="M93" i="3"/>
  <c r="M97" i="3"/>
  <c r="M101" i="3"/>
  <c r="M105" i="3"/>
  <c r="M109" i="3"/>
  <c r="M113" i="3"/>
  <c r="M117" i="3"/>
  <c r="M123" i="3"/>
  <c r="H29" i="2"/>
  <c r="J29" i="2" s="1"/>
  <c r="M29" i="3"/>
  <c r="H27" i="2"/>
  <c r="M27" i="3"/>
  <c r="H25" i="2"/>
  <c r="J25" i="2" s="1"/>
  <c r="M25" i="3"/>
  <c r="H23" i="2"/>
  <c r="J21" i="2"/>
  <c r="M21" i="3"/>
  <c r="H19" i="2"/>
  <c r="J19" i="2" s="1"/>
  <c r="M19" i="3"/>
  <c r="H17" i="2"/>
  <c r="H15" i="2"/>
  <c r="J15" i="2" s="1"/>
  <c r="M15" i="3"/>
  <c r="H13" i="2"/>
  <c r="H11" i="2"/>
  <c r="J11" i="2" s="1"/>
  <c r="M11" i="3"/>
  <c r="H9" i="2"/>
  <c r="J9" i="2" s="1"/>
  <c r="M9" i="3"/>
  <c r="H7" i="2"/>
  <c r="J7" i="2" s="1"/>
  <c r="M7" i="3"/>
  <c r="H5" i="2"/>
  <c r="J5" i="2" s="1"/>
  <c r="M5" i="3"/>
  <c r="H3" i="2"/>
  <c r="J3" i="2" s="1"/>
  <c r="M3" i="3"/>
  <c r="M51" i="3"/>
  <c r="M54" i="3"/>
  <c r="M58" i="3"/>
  <c r="M62" i="3"/>
  <c r="M66" i="3"/>
  <c r="M70" i="3"/>
  <c r="M74" i="3"/>
  <c r="M78" i="3"/>
  <c r="M82" i="3"/>
  <c r="M86" i="3"/>
  <c r="M90" i="3"/>
  <c r="M94" i="3"/>
  <c r="M98" i="3"/>
  <c r="M102" i="3"/>
  <c r="M106" i="3"/>
  <c r="M110" i="3"/>
  <c r="M114" i="3"/>
  <c r="M118" i="3"/>
  <c r="M122" i="3"/>
  <c r="M130" i="3"/>
  <c r="M50" i="3"/>
  <c r="M55" i="3"/>
  <c r="M59" i="3"/>
  <c r="M63" i="3"/>
  <c r="M67" i="3"/>
  <c r="M71" i="3"/>
  <c r="M75" i="3"/>
  <c r="M79" i="3"/>
  <c r="M83" i="3"/>
  <c r="M87" i="3"/>
  <c r="M91" i="3"/>
  <c r="M95" i="3"/>
  <c r="M99" i="3"/>
  <c r="M103" i="3"/>
  <c r="M107" i="3"/>
  <c r="M111" i="3"/>
  <c r="M115" i="3"/>
  <c r="M121" i="3"/>
  <c r="M129" i="3"/>
  <c r="M207" i="3"/>
  <c r="J2" i="5"/>
  <c r="J137" i="4"/>
  <c r="K59" i="3"/>
  <c r="N59" i="3" s="1"/>
  <c r="K4" i="3"/>
  <c r="N4" i="3" s="1"/>
  <c r="K110" i="3"/>
  <c r="N110" i="3" s="1"/>
  <c r="K108" i="3"/>
  <c r="N108" i="3" s="1"/>
  <c r="K98" i="3"/>
  <c r="N98" i="3" s="1"/>
  <c r="K96" i="3"/>
  <c r="N96" i="3" s="1"/>
  <c r="K68" i="3"/>
  <c r="N68" i="3" s="1"/>
  <c r="K62" i="3"/>
  <c r="N62" i="3" s="1"/>
  <c r="K60" i="3"/>
  <c r="N60" i="3" s="1"/>
  <c r="K97" i="3"/>
  <c r="N97" i="3" s="1"/>
  <c r="K69" i="3"/>
  <c r="N69" i="3" s="1"/>
  <c r="K57" i="3"/>
  <c r="N57" i="3" s="1"/>
  <c r="J86" i="2"/>
  <c r="K90" i="3"/>
  <c r="N90" i="3" s="1"/>
  <c r="J84" i="2"/>
  <c r="K88" i="3"/>
  <c r="N88" i="3" s="1"/>
  <c r="J82" i="2"/>
  <c r="K86" i="3"/>
  <c r="N86" i="3" s="1"/>
  <c r="J80" i="2"/>
  <c r="K84" i="3"/>
  <c r="N84" i="3" s="1"/>
  <c r="J78" i="2"/>
  <c r="K82" i="3"/>
  <c r="N82" i="3" s="1"/>
  <c r="J76" i="2"/>
  <c r="K80" i="3"/>
  <c r="N80" i="3" s="1"/>
  <c r="J74" i="2"/>
  <c r="K78" i="3"/>
  <c r="N78" i="3" s="1"/>
  <c r="J72" i="2"/>
  <c r="K76" i="3"/>
  <c r="N76" i="3" s="1"/>
  <c r="J70" i="2"/>
  <c r="K74" i="3"/>
  <c r="N74" i="3" s="1"/>
  <c r="J68" i="2"/>
  <c r="K72" i="3"/>
  <c r="N72" i="3" s="1"/>
  <c r="J66" i="2"/>
  <c r="K70" i="3"/>
  <c r="N70" i="3" s="1"/>
  <c r="J62" i="2"/>
  <c r="K66" i="3"/>
  <c r="N66" i="3" s="1"/>
  <c r="J40" i="2"/>
  <c r="K45" i="3"/>
  <c r="N45" i="3" s="1"/>
  <c r="J12" i="2"/>
  <c r="J110" i="2"/>
  <c r="K114" i="3"/>
  <c r="N114" i="3" s="1"/>
  <c r="J108" i="2"/>
  <c r="K112" i="3"/>
  <c r="N112" i="3" s="1"/>
  <c r="J109" i="2"/>
  <c r="K113" i="3"/>
  <c r="N113" i="3" s="1"/>
  <c r="J107" i="2"/>
  <c r="K111" i="3"/>
  <c r="N111" i="3" s="1"/>
  <c r="J103" i="2"/>
  <c r="K107" i="3"/>
  <c r="N107" i="3" s="1"/>
  <c r="J99" i="2"/>
  <c r="K103" i="3"/>
  <c r="N103" i="3" s="1"/>
  <c r="J95" i="2"/>
  <c r="K99" i="3"/>
  <c r="N99" i="3" s="1"/>
  <c r="J91" i="2"/>
  <c r="K95" i="3"/>
  <c r="N95" i="3" s="1"/>
  <c r="J87" i="2"/>
  <c r="K91" i="3"/>
  <c r="N91" i="3" s="1"/>
  <c r="J85" i="2"/>
  <c r="K89" i="3"/>
  <c r="N89" i="3" s="1"/>
  <c r="J83" i="2"/>
  <c r="K87" i="3"/>
  <c r="N87" i="3" s="1"/>
  <c r="J81" i="2"/>
  <c r="K85" i="3"/>
  <c r="N85" i="3" s="1"/>
  <c r="J79" i="2"/>
  <c r="K83" i="3"/>
  <c r="N83" i="3" s="1"/>
  <c r="J77" i="2"/>
  <c r="K81" i="3"/>
  <c r="N81" i="3" s="1"/>
  <c r="J75" i="2"/>
  <c r="K79" i="3"/>
  <c r="N79" i="3" s="1"/>
  <c r="J71" i="2"/>
  <c r="K75" i="3"/>
  <c r="N75" i="3" s="1"/>
  <c r="J69" i="2"/>
  <c r="K73" i="3"/>
  <c r="N73" i="3" s="1"/>
  <c r="J67" i="2"/>
  <c r="K71" i="3"/>
  <c r="N71" i="3" s="1"/>
  <c r="J63" i="2"/>
  <c r="K67" i="3"/>
  <c r="N67" i="3" s="1"/>
  <c r="J59" i="2"/>
  <c r="K63" i="3"/>
  <c r="N63" i="3" s="1"/>
  <c r="J57" i="2"/>
  <c r="K61" i="3"/>
  <c r="N61" i="3" s="1"/>
  <c r="J33" i="2"/>
  <c r="K38" i="3"/>
  <c r="N38" i="3" s="1"/>
  <c r="J27" i="2"/>
  <c r="K32" i="3"/>
  <c r="N32" i="3" s="1"/>
  <c r="J134" i="2"/>
  <c r="K134" i="3"/>
  <c r="N134" i="3" s="1"/>
  <c r="J130" i="2"/>
  <c r="K130" i="3"/>
  <c r="N130" i="3" s="1"/>
  <c r="J128" i="2"/>
  <c r="K128" i="3"/>
  <c r="N128" i="3" s="1"/>
  <c r="J126" i="2"/>
  <c r="N126" i="3"/>
  <c r="J124" i="2"/>
  <c r="K124" i="3"/>
  <c r="N124" i="3" s="1"/>
  <c r="J122" i="2"/>
  <c r="K122" i="3"/>
  <c r="N122" i="3" s="1"/>
  <c r="J120" i="2"/>
  <c r="K120" i="3"/>
  <c r="N120" i="3" s="1"/>
  <c r="J118" i="2"/>
  <c r="K118" i="3"/>
  <c r="N118" i="3" s="1"/>
  <c r="J116" i="2"/>
  <c r="K116" i="3"/>
  <c r="N116" i="3" s="1"/>
  <c r="J106" i="2"/>
  <c r="K106" i="3"/>
  <c r="N106" i="3" s="1"/>
  <c r="J104" i="2"/>
  <c r="K104" i="3"/>
  <c r="N104" i="3" s="1"/>
  <c r="J102" i="2"/>
  <c r="K102" i="3"/>
  <c r="N102" i="3" s="1"/>
  <c r="J100" i="2"/>
  <c r="K100" i="3"/>
  <c r="N100" i="3" s="1"/>
  <c r="J94" i="2"/>
  <c r="K94" i="3"/>
  <c r="N94" i="3" s="1"/>
  <c r="J92" i="2"/>
  <c r="K92" i="3"/>
  <c r="N92" i="3" s="1"/>
  <c r="J64" i="2"/>
  <c r="K64" i="3"/>
  <c r="N64" i="3" s="1"/>
  <c r="J58" i="2"/>
  <c r="K58" i="3"/>
  <c r="N58" i="3" s="1"/>
  <c r="J56" i="2"/>
  <c r="K56" i="3"/>
  <c r="N56" i="3" s="1"/>
  <c r="J54" i="2"/>
  <c r="K54" i="3"/>
  <c r="N54" i="3" s="1"/>
  <c r="J52" i="2"/>
  <c r="K52" i="3"/>
  <c r="N52" i="3" s="1"/>
  <c r="J50" i="2"/>
  <c r="K50" i="3"/>
  <c r="N50" i="3" s="1"/>
  <c r="J48" i="2"/>
  <c r="K48" i="3"/>
  <c r="N48" i="3" s="1"/>
  <c r="J46" i="2"/>
  <c r="K46" i="3"/>
  <c r="N46" i="3" s="1"/>
  <c r="J137" i="2"/>
  <c r="J139" i="2"/>
  <c r="D139" i="3" s="1"/>
  <c r="K139" i="3"/>
  <c r="N139" i="3" s="1"/>
  <c r="J141" i="2"/>
  <c r="D141" i="3" s="1"/>
  <c r="J143" i="2"/>
  <c r="D143" i="3" s="1"/>
  <c r="J145" i="2"/>
  <c r="D145" i="3" s="1"/>
  <c r="J147" i="2"/>
  <c r="D147" i="3" s="1"/>
  <c r="K147" i="3"/>
  <c r="N147" i="3" s="1"/>
  <c r="J149" i="2"/>
  <c r="D149" i="3" s="1"/>
  <c r="K149" i="3"/>
  <c r="N149" i="3" s="1"/>
  <c r="J151" i="2"/>
  <c r="D151" i="3" s="1"/>
  <c r="K151" i="3"/>
  <c r="N151" i="3" s="1"/>
  <c r="J206" i="2"/>
  <c r="D206" i="3" s="1"/>
  <c r="J208" i="2"/>
  <c r="E208" i="3" s="1"/>
  <c r="K208" i="3"/>
  <c r="N208" i="3" s="1"/>
  <c r="J210" i="2"/>
  <c r="E210" i="3" s="1"/>
  <c r="F210" i="3" s="1"/>
  <c r="G210" i="3" s="1"/>
  <c r="H210" i="3" s="1"/>
  <c r="I210" i="3" s="1"/>
  <c r="J210" i="3" s="1"/>
  <c r="K210" i="3"/>
  <c r="N210" i="3" s="1"/>
  <c r="J3" i="5"/>
  <c r="K3" i="3"/>
  <c r="N3" i="3" s="1"/>
  <c r="J5" i="5"/>
  <c r="J7" i="5"/>
  <c r="K7" i="3"/>
  <c r="N7" i="3" s="1"/>
  <c r="J9" i="5"/>
  <c r="K9" i="3"/>
  <c r="N9" i="3" s="1"/>
  <c r="J11" i="5"/>
  <c r="K11" i="3"/>
  <c r="N11" i="3" s="1"/>
  <c r="J13" i="5"/>
  <c r="J17" i="5"/>
  <c r="J19" i="5"/>
  <c r="K19" i="3"/>
  <c r="N19" i="3" s="1"/>
  <c r="J22" i="5"/>
  <c r="J24" i="5"/>
  <c r="K24" i="3"/>
  <c r="N24" i="3" s="1"/>
  <c r="J26" i="5"/>
  <c r="K26" i="3"/>
  <c r="N26" i="3" s="1"/>
  <c r="J28" i="5"/>
  <c r="K28" i="3"/>
  <c r="N28" i="3" s="1"/>
  <c r="J30" i="5"/>
  <c r="K30" i="3"/>
  <c r="N30" i="3" s="1"/>
  <c r="J34" i="5"/>
  <c r="K34" i="3"/>
  <c r="N34" i="3" s="1"/>
  <c r="J36" i="5"/>
  <c r="K36" i="3"/>
  <c r="N36" i="3" s="1"/>
  <c r="J40" i="5"/>
  <c r="K40" i="3"/>
  <c r="N40" i="3" s="1"/>
  <c r="J42" i="5"/>
  <c r="K42" i="3"/>
  <c r="N42" i="3" s="1"/>
  <c r="J44" i="5"/>
  <c r="K44" i="3"/>
  <c r="N44" i="3" s="1"/>
  <c r="J20" i="5"/>
  <c r="K20" i="3"/>
  <c r="N20" i="3" s="1"/>
  <c r="J153" i="2"/>
  <c r="K153" i="3"/>
  <c r="N153" i="3" s="1"/>
  <c r="J161" i="2"/>
  <c r="J171" i="2"/>
  <c r="J173" i="2"/>
  <c r="J175" i="2"/>
  <c r="J179" i="2"/>
  <c r="J181" i="2"/>
  <c r="J183" i="2"/>
  <c r="J185" i="2"/>
  <c r="J187" i="2"/>
  <c r="J189" i="2"/>
  <c r="J191" i="2"/>
  <c r="J193" i="2"/>
  <c r="J205" i="2"/>
  <c r="J132" i="2"/>
  <c r="K132" i="3"/>
  <c r="N132" i="3" s="1"/>
  <c r="J133" i="2"/>
  <c r="D133" i="3" s="1"/>
  <c r="K133" i="3"/>
  <c r="N133" i="3" s="1"/>
  <c r="J131" i="2"/>
  <c r="K131" i="3"/>
  <c r="N131" i="3" s="1"/>
  <c r="J129" i="2"/>
  <c r="E131" i="3" s="1"/>
  <c r="F131" i="3" s="1"/>
  <c r="G131" i="3" s="1"/>
  <c r="H131" i="3" s="1"/>
  <c r="I131" i="3" s="1"/>
  <c r="J131" i="3" s="1"/>
  <c r="K129" i="3"/>
  <c r="N129" i="3" s="1"/>
  <c r="J127" i="2"/>
  <c r="N127" i="3"/>
  <c r="J125" i="2"/>
  <c r="J123" i="2"/>
  <c r="K123" i="3"/>
  <c r="N123" i="3" s="1"/>
  <c r="J121" i="2"/>
  <c r="K121" i="3"/>
  <c r="N121" i="3" s="1"/>
  <c r="J119" i="2"/>
  <c r="K119" i="3"/>
  <c r="N119" i="3" s="1"/>
  <c r="J117" i="2"/>
  <c r="E121" i="3" s="1"/>
  <c r="K117" i="3"/>
  <c r="N117" i="3" s="1"/>
  <c r="J115" i="2"/>
  <c r="D115" i="3" s="1"/>
  <c r="K115" i="3"/>
  <c r="N115" i="3" s="1"/>
  <c r="J105" i="2"/>
  <c r="D105" i="3" s="1"/>
  <c r="K105" i="3"/>
  <c r="N105" i="3" s="1"/>
  <c r="J101" i="2"/>
  <c r="D101" i="3" s="1"/>
  <c r="K101" i="3"/>
  <c r="N101" i="3" s="1"/>
  <c r="J93" i="2"/>
  <c r="E97" i="3" s="1"/>
  <c r="F97" i="3" s="1"/>
  <c r="G97" i="3" s="1"/>
  <c r="H97" i="3" s="1"/>
  <c r="I97" i="3" s="1"/>
  <c r="J97" i="3" s="1"/>
  <c r="K93" i="3"/>
  <c r="N93" i="3" s="1"/>
  <c r="J65" i="2"/>
  <c r="E65" i="3" s="1"/>
  <c r="F65" i="3" s="1"/>
  <c r="G65" i="3" s="1"/>
  <c r="H65" i="3" s="1"/>
  <c r="I65" i="3" s="1"/>
  <c r="J65" i="3" s="1"/>
  <c r="K65" i="3"/>
  <c r="N65" i="3" s="1"/>
  <c r="J55" i="2"/>
  <c r="K55" i="3"/>
  <c r="N55" i="3" s="1"/>
  <c r="J53" i="2"/>
  <c r="E53" i="3" s="1"/>
  <c r="F53" i="3" s="1"/>
  <c r="G53" i="3" s="1"/>
  <c r="H53" i="3" s="1"/>
  <c r="I53" i="3" s="1"/>
  <c r="J53" i="3" s="1"/>
  <c r="K53" i="3"/>
  <c r="N53" i="3" s="1"/>
  <c r="J51" i="2"/>
  <c r="E3" i="3" s="1"/>
  <c r="F3" i="3" s="1"/>
  <c r="G3" i="3" s="1"/>
  <c r="H3" i="3" s="1"/>
  <c r="I3" i="3" s="1"/>
  <c r="J3" i="3" s="1"/>
  <c r="K51" i="3"/>
  <c r="N51" i="3" s="1"/>
  <c r="J49" i="2"/>
  <c r="J47" i="2"/>
  <c r="E47" i="3" s="1"/>
  <c r="F47" i="3" s="1"/>
  <c r="G47" i="3" s="1"/>
  <c r="H47" i="3" s="1"/>
  <c r="I47" i="3" s="1"/>
  <c r="J47" i="3" s="1"/>
  <c r="K47" i="3"/>
  <c r="N47" i="3" s="1"/>
  <c r="J136" i="2"/>
  <c r="J138" i="2"/>
  <c r="D138" i="3" s="1"/>
  <c r="K138" i="3"/>
  <c r="N138" i="3" s="1"/>
  <c r="J140" i="2"/>
  <c r="D140" i="3" s="1"/>
  <c r="K140" i="3"/>
  <c r="N140" i="3" s="1"/>
  <c r="J142" i="2"/>
  <c r="D142" i="3" s="1"/>
  <c r="K142" i="3"/>
  <c r="N142" i="3" s="1"/>
  <c r="J144" i="2"/>
  <c r="D144" i="3" s="1"/>
  <c r="K144" i="3"/>
  <c r="N144" i="3" s="1"/>
  <c r="J146" i="2"/>
  <c r="D146" i="3" s="1"/>
  <c r="K146" i="3"/>
  <c r="N146" i="3" s="1"/>
  <c r="J148" i="2"/>
  <c r="D148" i="3" s="1"/>
  <c r="K148" i="3"/>
  <c r="N148" i="3" s="1"/>
  <c r="J150" i="2"/>
  <c r="D150" i="3" s="1"/>
  <c r="K150" i="3"/>
  <c r="N150" i="3" s="1"/>
  <c r="J152" i="2"/>
  <c r="D152" i="3" s="1"/>
  <c r="K152" i="3"/>
  <c r="N152" i="3" s="1"/>
  <c r="J207" i="2"/>
  <c r="D207" i="3" s="1"/>
  <c r="K207" i="3"/>
  <c r="N207" i="3" s="1"/>
  <c r="J209" i="2"/>
  <c r="E209" i="3" s="1"/>
  <c r="F209" i="3" s="1"/>
  <c r="G209" i="3" s="1"/>
  <c r="H209" i="3" s="1"/>
  <c r="I209" i="3" s="1"/>
  <c r="J209" i="3" s="1"/>
  <c r="K209" i="3"/>
  <c r="N209" i="3" s="1"/>
  <c r="J6" i="5"/>
  <c r="K6" i="3"/>
  <c r="N6" i="3" s="1"/>
  <c r="J10" i="5"/>
  <c r="J12" i="5"/>
  <c r="K12" i="3"/>
  <c r="N12" i="3" s="1"/>
  <c r="J14" i="5"/>
  <c r="J16" i="5"/>
  <c r="K16" i="3"/>
  <c r="N16" i="3" s="1"/>
  <c r="J21" i="5"/>
  <c r="K21" i="3"/>
  <c r="N21" i="3" s="1"/>
  <c r="J23" i="5"/>
  <c r="J25" i="5"/>
  <c r="K25" i="3"/>
  <c r="N25" i="3" s="1"/>
  <c r="J27" i="5"/>
  <c r="K27" i="3"/>
  <c r="N27" i="3" s="1"/>
  <c r="J29" i="5"/>
  <c r="K29" i="3"/>
  <c r="N29" i="3" s="1"/>
  <c r="J31" i="5"/>
  <c r="K31" i="3"/>
  <c r="N31" i="3" s="1"/>
  <c r="J33" i="5"/>
  <c r="K33" i="3"/>
  <c r="N33" i="3" s="1"/>
  <c r="J35" i="5"/>
  <c r="K35" i="3"/>
  <c r="N35" i="3" s="1"/>
  <c r="J37" i="5"/>
  <c r="K37" i="3"/>
  <c r="N37" i="3" s="1"/>
  <c r="J39" i="5"/>
  <c r="K39" i="3"/>
  <c r="N39" i="3" s="1"/>
  <c r="J41" i="5"/>
  <c r="K41" i="3"/>
  <c r="N41" i="3" s="1"/>
  <c r="J43" i="5"/>
  <c r="K43" i="3"/>
  <c r="N43" i="3" s="1"/>
  <c r="J156" i="2"/>
  <c r="D156" i="3" s="1"/>
  <c r="J160" i="2"/>
  <c r="J168" i="2"/>
  <c r="D168" i="3" s="1"/>
  <c r="J172" i="2"/>
  <c r="J174" i="2"/>
  <c r="D174" i="3" s="1"/>
  <c r="J176" i="2"/>
  <c r="D176" i="3" s="1"/>
  <c r="J178" i="2"/>
  <c r="D178" i="3" s="1"/>
  <c r="J180" i="2"/>
  <c r="J182" i="2"/>
  <c r="D182" i="3" s="1"/>
  <c r="J184" i="2"/>
  <c r="J186" i="2"/>
  <c r="D186" i="3" s="1"/>
  <c r="J190" i="2"/>
  <c r="J192" i="2"/>
  <c r="D192" i="3" s="1"/>
  <c r="J194" i="2"/>
  <c r="J200" i="2"/>
  <c r="D200" i="3" s="1"/>
  <c r="J202" i="2"/>
  <c r="J204" i="2"/>
  <c r="D204" i="3" s="1"/>
  <c r="J109" i="5"/>
  <c r="K109" i="3"/>
  <c r="H15" i="5"/>
  <c r="K15" i="3" s="1"/>
  <c r="N15" i="3" s="1"/>
  <c r="D113" i="3"/>
  <c r="E113" i="3"/>
  <c r="F113" i="3" s="1"/>
  <c r="G113" i="3" s="1"/>
  <c r="H113" i="3" s="1"/>
  <c r="I113" i="3" s="1"/>
  <c r="J113" i="3" s="1"/>
  <c r="D107" i="3"/>
  <c r="E107" i="3"/>
  <c r="F107" i="3" s="1"/>
  <c r="G107" i="3" s="1"/>
  <c r="H107" i="3" s="1"/>
  <c r="I107" i="3" s="1"/>
  <c r="J107" i="3" s="1"/>
  <c r="D103" i="3"/>
  <c r="E103" i="3"/>
  <c r="F103" i="3" s="1"/>
  <c r="G103" i="3" s="1"/>
  <c r="H103" i="3" s="1"/>
  <c r="I103" i="3" s="1"/>
  <c r="J103" i="3" s="1"/>
  <c r="E101" i="3"/>
  <c r="F101" i="3" s="1"/>
  <c r="G101" i="3" s="1"/>
  <c r="H101" i="3" s="1"/>
  <c r="I101" i="3" s="1"/>
  <c r="J101" i="3" s="1"/>
  <c r="D99" i="3"/>
  <c r="E99" i="3"/>
  <c r="F99" i="3" s="1"/>
  <c r="G99" i="3" s="1"/>
  <c r="H99" i="3" s="1"/>
  <c r="I99" i="3" s="1"/>
  <c r="J99" i="3" s="1"/>
  <c r="D95" i="3"/>
  <c r="E95" i="3"/>
  <c r="F95" i="3" s="1"/>
  <c r="G95" i="3" s="1"/>
  <c r="H95" i="3" s="1"/>
  <c r="I95" i="3" s="1"/>
  <c r="J95" i="3" s="1"/>
  <c r="D87" i="3"/>
  <c r="E87" i="3"/>
  <c r="F87" i="3" s="1"/>
  <c r="G87" i="3" s="1"/>
  <c r="H87" i="3" s="1"/>
  <c r="I87" i="3" s="1"/>
  <c r="J87" i="3" s="1"/>
  <c r="D85" i="3"/>
  <c r="E85" i="3"/>
  <c r="F85" i="3" s="1"/>
  <c r="G85" i="3" s="1"/>
  <c r="H85" i="3" s="1"/>
  <c r="I85" i="3" s="1"/>
  <c r="J85" i="3" s="1"/>
  <c r="D83" i="3"/>
  <c r="E83" i="3"/>
  <c r="F83" i="3" s="1"/>
  <c r="G83" i="3" s="1"/>
  <c r="H83" i="3" s="1"/>
  <c r="I83" i="3" s="1"/>
  <c r="J83" i="3" s="1"/>
  <c r="D81" i="3"/>
  <c r="E81" i="3"/>
  <c r="F81" i="3" s="1"/>
  <c r="G81" i="3" s="1"/>
  <c r="H81" i="3" s="1"/>
  <c r="I81" i="3" s="1"/>
  <c r="J81" i="3" s="1"/>
  <c r="D79" i="3"/>
  <c r="E79" i="3"/>
  <c r="F79" i="3" s="1"/>
  <c r="G79" i="3" s="1"/>
  <c r="H79" i="3" s="1"/>
  <c r="I79" i="3" s="1"/>
  <c r="J79" i="3" s="1"/>
  <c r="D77" i="3"/>
  <c r="D75" i="3"/>
  <c r="E75" i="3"/>
  <c r="F75" i="3" s="1"/>
  <c r="G75" i="3" s="1"/>
  <c r="H75" i="3" s="1"/>
  <c r="I75" i="3" s="1"/>
  <c r="J75" i="3" s="1"/>
  <c r="D73" i="3"/>
  <c r="E73" i="3"/>
  <c r="F73" i="3" s="1"/>
  <c r="G73" i="3" s="1"/>
  <c r="H73" i="3" s="1"/>
  <c r="I73" i="3" s="1"/>
  <c r="J73" i="3" s="1"/>
  <c r="D71" i="3"/>
  <c r="E71" i="3"/>
  <c r="F71" i="3" s="1"/>
  <c r="G71" i="3" s="1"/>
  <c r="H71" i="3" s="1"/>
  <c r="I71" i="3" s="1"/>
  <c r="J71" i="3" s="1"/>
  <c r="D69" i="3"/>
  <c r="E69" i="3"/>
  <c r="F69" i="3" s="1"/>
  <c r="G69" i="3" s="1"/>
  <c r="H69" i="3" s="1"/>
  <c r="I69" i="3" s="1"/>
  <c r="J69" i="3" s="1"/>
  <c r="D67" i="3"/>
  <c r="E67" i="3"/>
  <c r="F67" i="3" s="1"/>
  <c r="G67" i="3" s="1"/>
  <c r="H67" i="3" s="1"/>
  <c r="I67" i="3" s="1"/>
  <c r="J67" i="3" s="1"/>
  <c r="D65" i="3"/>
  <c r="D63" i="3"/>
  <c r="E63" i="3"/>
  <c r="F63" i="3" s="1"/>
  <c r="G63" i="3" s="1"/>
  <c r="H63" i="3" s="1"/>
  <c r="I63" i="3" s="1"/>
  <c r="J63" i="3" s="1"/>
  <c r="D61" i="3"/>
  <c r="E61" i="3"/>
  <c r="F61" i="3" s="1"/>
  <c r="G61" i="3" s="1"/>
  <c r="H61" i="3" s="1"/>
  <c r="I61" i="3" s="1"/>
  <c r="J61" i="3" s="1"/>
  <c r="D59" i="3"/>
  <c r="E59" i="3"/>
  <c r="F59" i="3" s="1"/>
  <c r="G59" i="3" s="1"/>
  <c r="H59" i="3" s="1"/>
  <c r="I59" i="3" s="1"/>
  <c r="J59" i="3" s="1"/>
  <c r="D57" i="3"/>
  <c r="E57" i="3"/>
  <c r="F57" i="3" s="1"/>
  <c r="G57" i="3" s="1"/>
  <c r="H57" i="3" s="1"/>
  <c r="I57" i="3" s="1"/>
  <c r="J57" i="3" s="1"/>
  <c r="D51" i="3"/>
  <c r="D45" i="3"/>
  <c r="E45" i="3"/>
  <c r="F45" i="3" s="1"/>
  <c r="G45" i="3" s="1"/>
  <c r="H45" i="3" s="1"/>
  <c r="I45" i="3" s="1"/>
  <c r="J45" i="3" s="1"/>
  <c r="D43" i="3"/>
  <c r="E43" i="3"/>
  <c r="D41" i="3"/>
  <c r="E41" i="3"/>
  <c r="D39" i="3"/>
  <c r="E39" i="3"/>
  <c r="D37" i="3"/>
  <c r="E37" i="3"/>
  <c r="D35" i="3"/>
  <c r="E35" i="3"/>
  <c r="D33" i="3"/>
  <c r="E33" i="3"/>
  <c r="D31" i="3"/>
  <c r="E31" i="3"/>
  <c r="D29" i="3"/>
  <c r="E29" i="3"/>
  <c r="D27" i="3"/>
  <c r="E27" i="3"/>
  <c r="D25" i="3"/>
  <c r="E25" i="3"/>
  <c r="D21" i="3"/>
  <c r="D19" i="3"/>
  <c r="E19" i="3"/>
  <c r="F19" i="3" s="1"/>
  <c r="G19" i="3" s="1"/>
  <c r="H19" i="3" s="1"/>
  <c r="I19" i="3" s="1"/>
  <c r="J19" i="3" s="1"/>
  <c r="D15" i="3"/>
  <c r="E15" i="3"/>
  <c r="D11" i="3"/>
  <c r="E11" i="3"/>
  <c r="F11" i="3" s="1"/>
  <c r="G11" i="3" s="1"/>
  <c r="H11" i="3" s="1"/>
  <c r="I11" i="3" s="1"/>
  <c r="J11" i="3" s="1"/>
  <c r="D9" i="3"/>
  <c r="E9" i="3"/>
  <c r="F9" i="3" s="1"/>
  <c r="G9" i="3" s="1"/>
  <c r="H9" i="3" s="1"/>
  <c r="I9" i="3" s="1"/>
  <c r="J9" i="3" s="1"/>
  <c r="D7" i="3"/>
  <c r="E7" i="3"/>
  <c r="F7" i="3" s="1"/>
  <c r="G7" i="3" s="1"/>
  <c r="H7" i="3" s="1"/>
  <c r="I7" i="3" s="1"/>
  <c r="J7" i="3" s="1"/>
  <c r="E146" i="3"/>
  <c r="F146" i="3" s="1"/>
  <c r="G146" i="3" s="1"/>
  <c r="H146" i="3" s="1"/>
  <c r="I146" i="3" s="1"/>
  <c r="J146" i="3" s="1"/>
  <c r="F206" i="4"/>
  <c r="F204" i="4"/>
  <c r="F202" i="4"/>
  <c r="F200" i="4"/>
  <c r="F198" i="4"/>
  <c r="F196" i="4"/>
  <c r="F194" i="4"/>
  <c r="F192" i="4"/>
  <c r="F190" i="4"/>
  <c r="H190" i="4" s="1"/>
  <c r="F188" i="4"/>
  <c r="F186" i="4"/>
  <c r="F184" i="4"/>
  <c r="F182" i="4"/>
  <c r="F180" i="4"/>
  <c r="F178" i="4"/>
  <c r="F176" i="4"/>
  <c r="F174" i="4"/>
  <c r="F172" i="4"/>
  <c r="H172" i="4" s="1"/>
  <c r="F170" i="4"/>
  <c r="F168" i="4"/>
  <c r="F166" i="4"/>
  <c r="F164" i="4"/>
  <c r="F162" i="4"/>
  <c r="F160" i="4"/>
  <c r="F158" i="4"/>
  <c r="F156" i="4"/>
  <c r="H156" i="4" s="1"/>
  <c r="F154" i="4"/>
  <c r="D154" i="3"/>
  <c r="D158" i="3"/>
  <c r="D160" i="3"/>
  <c r="D162" i="3"/>
  <c r="D164" i="3"/>
  <c r="D166" i="3"/>
  <c r="D170" i="3"/>
  <c r="D172" i="3"/>
  <c r="D180" i="3"/>
  <c r="D184" i="3"/>
  <c r="D188" i="3"/>
  <c r="D190" i="3"/>
  <c r="D194" i="3"/>
  <c r="D196" i="3"/>
  <c r="D198" i="3"/>
  <c r="D202" i="3"/>
  <c r="E127" i="3"/>
  <c r="F127" i="3" s="1"/>
  <c r="G127" i="3" s="1"/>
  <c r="H127" i="3" s="1"/>
  <c r="I127" i="3" s="1"/>
  <c r="J127" i="3" s="1"/>
  <c r="E119" i="3"/>
  <c r="D111" i="3"/>
  <c r="E111" i="3"/>
  <c r="F111" i="3" s="1"/>
  <c r="G111" i="3" s="1"/>
  <c r="H111" i="3" s="1"/>
  <c r="I111" i="3" s="1"/>
  <c r="J111" i="3" s="1"/>
  <c r="D109" i="3"/>
  <c r="E109" i="3"/>
  <c r="E105" i="3"/>
  <c r="F105" i="3" s="1"/>
  <c r="G105" i="3" s="1"/>
  <c r="H105" i="3" s="1"/>
  <c r="I105" i="3" s="1"/>
  <c r="J105" i="3" s="1"/>
  <c r="D134" i="3"/>
  <c r="E134" i="3"/>
  <c r="F134" i="3" s="1"/>
  <c r="G134" i="3" s="1"/>
  <c r="H134" i="3" s="1"/>
  <c r="I134" i="3" s="1"/>
  <c r="J134" i="3" s="1"/>
  <c r="D130" i="3"/>
  <c r="D128" i="3"/>
  <c r="D126" i="3"/>
  <c r="E126" i="3"/>
  <c r="F126" i="3" s="1"/>
  <c r="G126" i="3" s="1"/>
  <c r="H126" i="3" s="1"/>
  <c r="I126" i="3" s="1"/>
  <c r="J126" i="3" s="1"/>
  <c r="D124" i="3"/>
  <c r="E124" i="3"/>
  <c r="F124" i="3" s="1"/>
  <c r="G124" i="3" s="1"/>
  <c r="H124" i="3" s="1"/>
  <c r="I124" i="3" s="1"/>
  <c r="J124" i="3" s="1"/>
  <c r="D122" i="3"/>
  <c r="E122" i="3"/>
  <c r="F122" i="3" s="1"/>
  <c r="G122" i="3" s="1"/>
  <c r="H122" i="3" s="1"/>
  <c r="I122" i="3" s="1"/>
  <c r="J122" i="3" s="1"/>
  <c r="D120" i="3"/>
  <c r="E120" i="3"/>
  <c r="D118" i="3"/>
  <c r="E118" i="3"/>
  <c r="D116" i="3"/>
  <c r="E116" i="3"/>
  <c r="F116" i="3" s="1"/>
  <c r="G116" i="3" s="1"/>
  <c r="H116" i="3" s="1"/>
  <c r="I116" i="3" s="1"/>
  <c r="J116" i="3" s="1"/>
  <c r="D114" i="3"/>
  <c r="E114" i="3"/>
  <c r="F114" i="3" s="1"/>
  <c r="G114" i="3" s="1"/>
  <c r="H114" i="3" s="1"/>
  <c r="I114" i="3" s="1"/>
  <c r="J114" i="3" s="1"/>
  <c r="D112" i="3"/>
  <c r="E112" i="3"/>
  <c r="F112" i="3" s="1"/>
  <c r="G112" i="3" s="1"/>
  <c r="H112" i="3" s="1"/>
  <c r="I112" i="3" s="1"/>
  <c r="J112" i="3" s="1"/>
  <c r="D110" i="3"/>
  <c r="E110" i="3"/>
  <c r="F110" i="3" s="1"/>
  <c r="G110" i="3" s="1"/>
  <c r="H110" i="3" s="1"/>
  <c r="I110" i="3" s="1"/>
  <c r="J110" i="3" s="1"/>
  <c r="D108" i="3"/>
  <c r="E108" i="3"/>
  <c r="F108" i="3" s="1"/>
  <c r="G108" i="3" s="1"/>
  <c r="H108" i="3" s="1"/>
  <c r="I108" i="3" s="1"/>
  <c r="J108" i="3" s="1"/>
  <c r="D106" i="3"/>
  <c r="E106" i="3"/>
  <c r="F106" i="3" s="1"/>
  <c r="G106" i="3" s="1"/>
  <c r="H106" i="3" s="1"/>
  <c r="I106" i="3" s="1"/>
  <c r="J106" i="3" s="1"/>
  <c r="D104" i="3"/>
  <c r="E104" i="3"/>
  <c r="F104" i="3" s="1"/>
  <c r="G104" i="3" s="1"/>
  <c r="H104" i="3" s="1"/>
  <c r="I104" i="3" s="1"/>
  <c r="J104" i="3" s="1"/>
  <c r="D102" i="3"/>
  <c r="E102" i="3"/>
  <c r="F102" i="3" s="1"/>
  <c r="G102" i="3" s="1"/>
  <c r="H102" i="3" s="1"/>
  <c r="I102" i="3" s="1"/>
  <c r="J102" i="3" s="1"/>
  <c r="D100" i="3"/>
  <c r="E100" i="3"/>
  <c r="F100" i="3" s="1"/>
  <c r="G100" i="3" s="1"/>
  <c r="H100" i="3" s="1"/>
  <c r="I100" i="3" s="1"/>
  <c r="J100" i="3" s="1"/>
  <c r="D98" i="3"/>
  <c r="E98" i="3"/>
  <c r="F98" i="3" s="1"/>
  <c r="G98" i="3" s="1"/>
  <c r="H98" i="3" s="1"/>
  <c r="I98" i="3" s="1"/>
  <c r="J98" i="3" s="1"/>
  <c r="D96" i="3"/>
  <c r="E96" i="3"/>
  <c r="F96" i="3" s="1"/>
  <c r="G96" i="3" s="1"/>
  <c r="H96" i="3" s="1"/>
  <c r="I96" i="3" s="1"/>
  <c r="J96" i="3" s="1"/>
  <c r="D94" i="3"/>
  <c r="E94" i="3"/>
  <c r="D92" i="3"/>
  <c r="E92" i="3"/>
  <c r="F92" i="3" s="1"/>
  <c r="G92" i="3" s="1"/>
  <c r="H92" i="3" s="1"/>
  <c r="I92" i="3" s="1"/>
  <c r="J92" i="3" s="1"/>
  <c r="D90" i="3"/>
  <c r="E90" i="3"/>
  <c r="F90" i="3" s="1"/>
  <c r="G90" i="3" s="1"/>
  <c r="H90" i="3" s="1"/>
  <c r="I90" i="3" s="1"/>
  <c r="J90" i="3" s="1"/>
  <c r="D88" i="3"/>
  <c r="E88" i="3"/>
  <c r="F88" i="3" s="1"/>
  <c r="G88" i="3" s="1"/>
  <c r="H88" i="3" s="1"/>
  <c r="I88" i="3" s="1"/>
  <c r="J88" i="3" s="1"/>
  <c r="D86" i="3"/>
  <c r="E86" i="3"/>
  <c r="F86" i="3" s="1"/>
  <c r="G86" i="3" s="1"/>
  <c r="H86" i="3" s="1"/>
  <c r="I86" i="3" s="1"/>
  <c r="J86" i="3" s="1"/>
  <c r="D84" i="3"/>
  <c r="E84" i="3"/>
  <c r="F84" i="3" s="1"/>
  <c r="G84" i="3" s="1"/>
  <c r="H84" i="3" s="1"/>
  <c r="I84" i="3" s="1"/>
  <c r="J84" i="3" s="1"/>
  <c r="D82" i="3"/>
  <c r="E82" i="3"/>
  <c r="F82" i="3" s="1"/>
  <c r="G82" i="3" s="1"/>
  <c r="H82" i="3" s="1"/>
  <c r="I82" i="3" s="1"/>
  <c r="J82" i="3" s="1"/>
  <c r="D80" i="3"/>
  <c r="E80" i="3"/>
  <c r="F80" i="3" s="1"/>
  <c r="G80" i="3" s="1"/>
  <c r="H80" i="3" s="1"/>
  <c r="I80" i="3" s="1"/>
  <c r="J80" i="3" s="1"/>
  <c r="D78" i="3"/>
  <c r="D76" i="3"/>
  <c r="E76" i="3"/>
  <c r="F76" i="3" s="1"/>
  <c r="G76" i="3" s="1"/>
  <c r="H76" i="3" s="1"/>
  <c r="I76" i="3" s="1"/>
  <c r="J76" i="3" s="1"/>
  <c r="D74" i="3"/>
  <c r="E74" i="3"/>
  <c r="F74" i="3" s="1"/>
  <c r="G74" i="3" s="1"/>
  <c r="H74" i="3" s="1"/>
  <c r="I74" i="3" s="1"/>
  <c r="J74" i="3" s="1"/>
  <c r="D72" i="3"/>
  <c r="E72" i="3"/>
  <c r="F72" i="3" s="1"/>
  <c r="G72" i="3" s="1"/>
  <c r="H72" i="3" s="1"/>
  <c r="I72" i="3" s="1"/>
  <c r="J72" i="3" s="1"/>
  <c r="D70" i="3"/>
  <c r="E70" i="3"/>
  <c r="F70" i="3" s="1"/>
  <c r="G70" i="3" s="1"/>
  <c r="H70" i="3" s="1"/>
  <c r="I70" i="3" s="1"/>
  <c r="J70" i="3" s="1"/>
  <c r="D68" i="3"/>
  <c r="E68" i="3"/>
  <c r="F68" i="3" s="1"/>
  <c r="G68" i="3" s="1"/>
  <c r="H68" i="3" s="1"/>
  <c r="I68" i="3" s="1"/>
  <c r="J68" i="3" s="1"/>
  <c r="D66" i="3"/>
  <c r="E66" i="3"/>
  <c r="F66" i="3" s="1"/>
  <c r="G66" i="3" s="1"/>
  <c r="H66" i="3" s="1"/>
  <c r="I66" i="3" s="1"/>
  <c r="J66" i="3" s="1"/>
  <c r="D64" i="3"/>
  <c r="E64" i="3"/>
  <c r="F64" i="3" s="1"/>
  <c r="G64" i="3" s="1"/>
  <c r="H64" i="3" s="1"/>
  <c r="I64" i="3" s="1"/>
  <c r="J64" i="3" s="1"/>
  <c r="D62" i="3"/>
  <c r="E62" i="3"/>
  <c r="F62" i="3" s="1"/>
  <c r="G62" i="3" s="1"/>
  <c r="H62" i="3" s="1"/>
  <c r="I62" i="3" s="1"/>
  <c r="J62" i="3" s="1"/>
  <c r="D60" i="3"/>
  <c r="E60" i="3"/>
  <c r="F60" i="3" s="1"/>
  <c r="G60" i="3" s="1"/>
  <c r="H60" i="3" s="1"/>
  <c r="I60" i="3" s="1"/>
  <c r="J60" i="3" s="1"/>
  <c r="D58" i="3"/>
  <c r="E58" i="3"/>
  <c r="F58" i="3" s="1"/>
  <c r="G58" i="3" s="1"/>
  <c r="H58" i="3" s="1"/>
  <c r="I58" i="3" s="1"/>
  <c r="J58" i="3" s="1"/>
  <c r="D56" i="3"/>
  <c r="E56" i="3"/>
  <c r="F56" i="3" s="1"/>
  <c r="G56" i="3" s="1"/>
  <c r="H56" i="3" s="1"/>
  <c r="I56" i="3" s="1"/>
  <c r="J56" i="3" s="1"/>
  <c r="D54" i="3"/>
  <c r="E54" i="3"/>
  <c r="F54" i="3" s="1"/>
  <c r="G54" i="3" s="1"/>
  <c r="H54" i="3" s="1"/>
  <c r="I54" i="3" s="1"/>
  <c r="J54" i="3" s="1"/>
  <c r="D52" i="3"/>
  <c r="E52" i="3"/>
  <c r="F52" i="3" s="1"/>
  <c r="G52" i="3" s="1"/>
  <c r="H52" i="3" s="1"/>
  <c r="I52" i="3" s="1"/>
  <c r="J52" i="3" s="1"/>
  <c r="D48" i="3"/>
  <c r="E48" i="3"/>
  <c r="F48" i="3" s="1"/>
  <c r="G48" i="3" s="1"/>
  <c r="H48" i="3" s="1"/>
  <c r="I48" i="3" s="1"/>
  <c r="J48" i="3" s="1"/>
  <c r="D46" i="3"/>
  <c r="E46" i="3"/>
  <c r="F46" i="3" s="1"/>
  <c r="G46" i="3" s="1"/>
  <c r="H46" i="3" s="1"/>
  <c r="I46" i="3" s="1"/>
  <c r="J46" i="3" s="1"/>
  <c r="D44" i="3"/>
  <c r="E44" i="3"/>
  <c r="F44" i="3" s="1"/>
  <c r="G44" i="3" s="1"/>
  <c r="H44" i="3" s="1"/>
  <c r="I44" i="3" s="1"/>
  <c r="J44" i="3" s="1"/>
  <c r="D42" i="3"/>
  <c r="E42" i="3"/>
  <c r="F42" i="3" s="1"/>
  <c r="G42" i="3" s="1"/>
  <c r="H42" i="3" s="1"/>
  <c r="I42" i="3" s="1"/>
  <c r="J42" i="3" s="1"/>
  <c r="D40" i="3"/>
  <c r="E40" i="3"/>
  <c r="F40" i="3" s="1"/>
  <c r="G40" i="3" s="1"/>
  <c r="H40" i="3" s="1"/>
  <c r="I40" i="3" s="1"/>
  <c r="J40" i="3" s="1"/>
  <c r="D38" i="3"/>
  <c r="E38" i="3"/>
  <c r="F38" i="3" s="1"/>
  <c r="G38" i="3" s="1"/>
  <c r="H38" i="3" s="1"/>
  <c r="I38" i="3" s="1"/>
  <c r="J38" i="3" s="1"/>
  <c r="D36" i="3"/>
  <c r="E36" i="3"/>
  <c r="F36" i="3" s="1"/>
  <c r="G36" i="3" s="1"/>
  <c r="H36" i="3" s="1"/>
  <c r="I36" i="3" s="1"/>
  <c r="J36" i="3" s="1"/>
  <c r="D34" i="3"/>
  <c r="E34" i="3"/>
  <c r="F34" i="3" s="1"/>
  <c r="G34" i="3" s="1"/>
  <c r="H34" i="3" s="1"/>
  <c r="I34" i="3" s="1"/>
  <c r="J34" i="3" s="1"/>
  <c r="D32" i="3"/>
  <c r="E32" i="3"/>
  <c r="F32" i="3" s="1"/>
  <c r="G32" i="3" s="1"/>
  <c r="H32" i="3" s="1"/>
  <c r="I32" i="3" s="1"/>
  <c r="J32" i="3" s="1"/>
  <c r="D30" i="3"/>
  <c r="E30" i="3"/>
  <c r="F30" i="3" s="1"/>
  <c r="G30" i="3" s="1"/>
  <c r="H30" i="3" s="1"/>
  <c r="I30" i="3" s="1"/>
  <c r="J30" i="3" s="1"/>
  <c r="D28" i="3"/>
  <c r="D26" i="3"/>
  <c r="E26" i="3"/>
  <c r="F26" i="3" s="1"/>
  <c r="G26" i="3" s="1"/>
  <c r="H26" i="3" s="1"/>
  <c r="I26" i="3" s="1"/>
  <c r="J26" i="3" s="1"/>
  <c r="D24" i="3"/>
  <c r="D20" i="3"/>
  <c r="D16" i="3"/>
  <c r="E16" i="3"/>
  <c r="D12" i="3"/>
  <c r="E12" i="3"/>
  <c r="D10" i="3"/>
  <c r="D6" i="3"/>
  <c r="E6" i="3"/>
  <c r="D4" i="3"/>
  <c r="E4" i="3"/>
  <c r="F4" i="3" s="1"/>
  <c r="G4" i="3" s="1"/>
  <c r="H4" i="3" s="1"/>
  <c r="I4" i="3" s="1"/>
  <c r="J4" i="3" s="1"/>
  <c r="H2" i="2"/>
  <c r="K5" i="3" s="1"/>
  <c r="N5" i="3" s="1"/>
  <c r="E139" i="3"/>
  <c r="F139" i="3" s="1"/>
  <c r="G139" i="3" s="1"/>
  <c r="H139" i="3" s="1"/>
  <c r="I139" i="3" s="1"/>
  <c r="J139" i="3" s="1"/>
  <c r="E143" i="3"/>
  <c r="F143" i="3" s="1"/>
  <c r="G143" i="3" s="1"/>
  <c r="H143" i="3" s="1"/>
  <c r="I143" i="3" s="1"/>
  <c r="J143" i="3" s="1"/>
  <c r="E147" i="3"/>
  <c r="F147" i="3" s="1"/>
  <c r="G147" i="3" s="1"/>
  <c r="H147" i="3" s="1"/>
  <c r="I147" i="3" s="1"/>
  <c r="J147" i="3" s="1"/>
  <c r="E149" i="3"/>
  <c r="F149" i="3" s="1"/>
  <c r="G149" i="3" s="1"/>
  <c r="H149" i="3" s="1"/>
  <c r="I149" i="3" s="1"/>
  <c r="J149" i="3" s="1"/>
  <c r="E151" i="3"/>
  <c r="F151" i="3" s="1"/>
  <c r="G151" i="3" s="1"/>
  <c r="H151" i="3" s="1"/>
  <c r="I151" i="3" s="1"/>
  <c r="J151" i="3" s="1"/>
  <c r="H2" i="4"/>
  <c r="F205" i="4"/>
  <c r="F203" i="4"/>
  <c r="F201" i="4"/>
  <c r="F199" i="4"/>
  <c r="F197" i="4"/>
  <c r="F195" i="4"/>
  <c r="F193" i="4"/>
  <c r="F191" i="4"/>
  <c r="F189" i="4"/>
  <c r="F187" i="4"/>
  <c r="F185" i="4"/>
  <c r="F183" i="4"/>
  <c r="F181" i="4"/>
  <c r="H181" i="4" s="1"/>
  <c r="F179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E153" i="3"/>
  <c r="F153" i="3" s="1"/>
  <c r="G153" i="3" s="1"/>
  <c r="H153" i="3" s="1"/>
  <c r="I153" i="3" s="1"/>
  <c r="J153" i="3" s="1"/>
  <c r="D155" i="3"/>
  <c r="D157" i="3"/>
  <c r="D159" i="3"/>
  <c r="D161" i="3"/>
  <c r="D163" i="3"/>
  <c r="D165" i="3"/>
  <c r="D167" i="3"/>
  <c r="D169" i="3"/>
  <c r="D171" i="3"/>
  <c r="D173" i="3"/>
  <c r="D175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153" i="3"/>
  <c r="J78" i="5"/>
  <c r="H77" i="5"/>
  <c r="J77" i="5" s="1"/>
  <c r="H77" i="4"/>
  <c r="J77" i="4" s="1"/>
  <c r="E77" i="3" s="1"/>
  <c r="J78" i="4"/>
  <c r="E78" i="3" s="1"/>
  <c r="H135" i="2"/>
  <c r="K137" i="3" s="1"/>
  <c r="J89" i="2"/>
  <c r="D91" i="3" s="1"/>
  <c r="D22" i="10" l="1"/>
  <c r="Q22" i="10" s="1"/>
  <c r="D17" i="10"/>
  <c r="Q17" i="10" s="1"/>
  <c r="T17" i="10" s="1"/>
  <c r="D6" i="10"/>
  <c r="Q6" i="10" s="1"/>
  <c r="D214" i="10"/>
  <c r="Q214" i="10" s="1"/>
  <c r="T214" i="10" s="1"/>
  <c r="O209" i="3"/>
  <c r="D212" i="10"/>
  <c r="Q212" i="10" s="1"/>
  <c r="T212" i="10" s="1"/>
  <c r="D157" i="10"/>
  <c r="Q157" i="10" s="1"/>
  <c r="T157" i="10" s="1"/>
  <c r="D155" i="10"/>
  <c r="Q155" i="10" s="1"/>
  <c r="T155" i="10" s="1"/>
  <c r="D153" i="10"/>
  <c r="Q153" i="10" s="1"/>
  <c r="D151" i="10"/>
  <c r="Q151" i="10" s="1"/>
  <c r="T151" i="10" s="1"/>
  <c r="O146" i="3"/>
  <c r="D149" i="10"/>
  <c r="Q149" i="10" s="1"/>
  <c r="T149" i="10" s="1"/>
  <c r="D147" i="10"/>
  <c r="Q147" i="10" s="1"/>
  <c r="D145" i="10"/>
  <c r="Q145" i="10" s="1"/>
  <c r="T145" i="10" s="1"/>
  <c r="D143" i="10"/>
  <c r="Q143" i="10" s="1"/>
  <c r="D52" i="10"/>
  <c r="Q52" i="10" s="1"/>
  <c r="T52" i="10" s="1"/>
  <c r="D54" i="10"/>
  <c r="Q54" i="10" s="1"/>
  <c r="O53" i="3"/>
  <c r="D56" i="10"/>
  <c r="Q56" i="10" s="1"/>
  <c r="D67" i="10"/>
  <c r="Q67" i="10" s="1"/>
  <c r="T67" i="10" s="1"/>
  <c r="O65" i="3"/>
  <c r="D96" i="10"/>
  <c r="Q96" i="10" s="1"/>
  <c r="T96" i="10" s="1"/>
  <c r="D104" i="10"/>
  <c r="Q104" i="10" s="1"/>
  <c r="O101" i="3"/>
  <c r="D108" i="10"/>
  <c r="Q108" i="10" s="1"/>
  <c r="O105" i="3"/>
  <c r="D120" i="10"/>
  <c r="Q120" i="10" s="1"/>
  <c r="D122" i="10"/>
  <c r="Q122" i="10" s="1"/>
  <c r="T122" i="10" s="1"/>
  <c r="D124" i="10"/>
  <c r="Q124" i="10" s="1"/>
  <c r="D126" i="10"/>
  <c r="Q126" i="10" s="1"/>
  <c r="T126" i="10" s="1"/>
  <c r="D128" i="10"/>
  <c r="Q128" i="10" s="1"/>
  <c r="D158" i="10"/>
  <c r="Q158" i="10" s="1"/>
  <c r="T158" i="10" s="1"/>
  <c r="O153" i="3"/>
  <c r="D21" i="10"/>
  <c r="Q21" i="10" s="1"/>
  <c r="T21" i="10" s="1"/>
  <c r="D45" i="10"/>
  <c r="Q45" i="10" s="1"/>
  <c r="O44" i="3"/>
  <c r="D43" i="10"/>
  <c r="Q43" i="10" s="1"/>
  <c r="O42" i="3"/>
  <c r="D41" i="10"/>
  <c r="Q41" i="10" s="1"/>
  <c r="O40" i="3"/>
  <c r="D37" i="10"/>
  <c r="Q37" i="10" s="1"/>
  <c r="T37" i="10" s="1"/>
  <c r="O36" i="3"/>
  <c r="D35" i="10"/>
  <c r="Q35" i="10" s="1"/>
  <c r="T35" i="10" s="1"/>
  <c r="O34" i="3"/>
  <c r="D31" i="10"/>
  <c r="Q31" i="10" s="1"/>
  <c r="T31" i="10" s="1"/>
  <c r="O30" i="3"/>
  <c r="D29" i="10"/>
  <c r="Q29" i="10" s="1"/>
  <c r="T29" i="10" s="1"/>
  <c r="D27" i="10"/>
  <c r="Q27" i="10" s="1"/>
  <c r="T27" i="10" s="1"/>
  <c r="O26" i="3"/>
  <c r="D25" i="10"/>
  <c r="Q25" i="10" s="1"/>
  <c r="T25" i="10" s="1"/>
  <c r="D3" i="10"/>
  <c r="Q3" i="10" s="1"/>
  <c r="T3" i="10" s="1"/>
  <c r="O3" i="3"/>
  <c r="D215" i="10"/>
  <c r="Q215" i="10" s="1"/>
  <c r="T215" i="10" s="1"/>
  <c r="O210" i="3"/>
  <c r="D213" i="10"/>
  <c r="Q213" i="10" s="1"/>
  <c r="T213" i="10" s="1"/>
  <c r="D144" i="10"/>
  <c r="Q144" i="10" s="1"/>
  <c r="O139" i="3"/>
  <c r="D46" i="10"/>
  <c r="Q46" i="10" s="1"/>
  <c r="T46" i="10" s="1"/>
  <c r="O45" i="3"/>
  <c r="D68" i="10"/>
  <c r="Q68" i="10" s="1"/>
  <c r="T68" i="10" s="1"/>
  <c r="O66" i="3"/>
  <c r="D72" i="10"/>
  <c r="Q72" i="10" s="1"/>
  <c r="T72" i="10" s="1"/>
  <c r="O70" i="3"/>
  <c r="D74" i="10"/>
  <c r="Q74" i="10" s="1"/>
  <c r="T74" i="10" s="1"/>
  <c r="O72" i="3"/>
  <c r="D76" i="10"/>
  <c r="Q76" i="10" s="1"/>
  <c r="T76" i="10" s="1"/>
  <c r="O74" i="3"/>
  <c r="D79" i="10"/>
  <c r="Q79" i="10" s="1"/>
  <c r="T79" i="10" s="1"/>
  <c r="O76" i="3"/>
  <c r="D81" i="10"/>
  <c r="Q81" i="10" s="1"/>
  <c r="T81" i="10" s="1"/>
  <c r="D83" i="10"/>
  <c r="Q83" i="10" s="1"/>
  <c r="T83" i="10" s="1"/>
  <c r="O80" i="3"/>
  <c r="D85" i="10"/>
  <c r="Q85" i="10" s="1"/>
  <c r="T85" i="10" s="1"/>
  <c r="O82" i="3"/>
  <c r="D87" i="10"/>
  <c r="Q87" i="10" s="1"/>
  <c r="T87" i="10" s="1"/>
  <c r="O84" i="3"/>
  <c r="D89" i="10"/>
  <c r="Q89" i="10" s="1"/>
  <c r="T89" i="10" s="1"/>
  <c r="O86" i="3"/>
  <c r="D91" i="10"/>
  <c r="Q91" i="10" s="1"/>
  <c r="T91" i="10" s="1"/>
  <c r="O88" i="3"/>
  <c r="D93" i="10"/>
  <c r="Q93" i="10" s="1"/>
  <c r="T93" i="10" s="1"/>
  <c r="O90" i="3"/>
  <c r="D58" i="10"/>
  <c r="Q58" i="10" s="1"/>
  <c r="T58" i="10" s="1"/>
  <c r="O57" i="3"/>
  <c r="D100" i="10"/>
  <c r="Q100" i="10" s="1"/>
  <c r="T100" i="10" s="1"/>
  <c r="O97" i="3"/>
  <c r="D64" i="10"/>
  <c r="Q64" i="10" s="1"/>
  <c r="T64" i="10" s="1"/>
  <c r="O62" i="3"/>
  <c r="D99" i="10"/>
  <c r="Q99" i="10" s="1"/>
  <c r="T99" i="10" s="1"/>
  <c r="O96" i="3"/>
  <c r="D111" i="10"/>
  <c r="Q111" i="10" s="1"/>
  <c r="T111" i="10" s="1"/>
  <c r="O108" i="3"/>
  <c r="D4" i="10"/>
  <c r="Q4" i="10" s="1"/>
  <c r="O4" i="3"/>
  <c r="N137" i="3"/>
  <c r="D142" i="10" s="1"/>
  <c r="Q142" i="10" s="1"/>
  <c r="D16" i="10"/>
  <c r="Q16" i="10" s="1"/>
  <c r="T16" i="10" s="1"/>
  <c r="D44" i="10"/>
  <c r="Q44" i="10" s="1"/>
  <c r="D42" i="10"/>
  <c r="Q42" i="10" s="1"/>
  <c r="T42" i="10" s="1"/>
  <c r="D40" i="10"/>
  <c r="Q40" i="10" s="1"/>
  <c r="T40" i="10" s="1"/>
  <c r="D38" i="10"/>
  <c r="Q38" i="10" s="1"/>
  <c r="T38" i="10" s="1"/>
  <c r="D36" i="10"/>
  <c r="Q36" i="10" s="1"/>
  <c r="D34" i="10"/>
  <c r="Q34" i="10" s="1"/>
  <c r="T34" i="10" s="1"/>
  <c r="D32" i="10"/>
  <c r="Q32" i="10" s="1"/>
  <c r="T32" i="10" s="1"/>
  <c r="D30" i="10"/>
  <c r="Q30" i="10" s="1"/>
  <c r="T30" i="10" s="1"/>
  <c r="D28" i="10"/>
  <c r="Q28" i="10" s="1"/>
  <c r="D26" i="10"/>
  <c r="Q26" i="10" s="1"/>
  <c r="T26" i="10" s="1"/>
  <c r="D13" i="10"/>
  <c r="Q13" i="10" s="1"/>
  <c r="D48" i="10"/>
  <c r="Q48" i="10" s="1"/>
  <c r="T48" i="10" s="1"/>
  <c r="O47" i="3"/>
  <c r="D134" i="10"/>
  <c r="Q134" i="10" s="1"/>
  <c r="D136" i="10"/>
  <c r="Q136" i="10" s="1"/>
  <c r="O131" i="3"/>
  <c r="D138" i="10"/>
  <c r="Q138" i="10" s="1"/>
  <c r="D137" i="10"/>
  <c r="Q137" i="10" s="1"/>
  <c r="D20" i="10"/>
  <c r="Q20" i="10" s="1"/>
  <c r="T20" i="10" s="1"/>
  <c r="O19" i="3"/>
  <c r="D12" i="10"/>
  <c r="Q12" i="10" s="1"/>
  <c r="T12" i="10" s="1"/>
  <c r="O11" i="3"/>
  <c r="D10" i="10"/>
  <c r="Q10" i="10" s="1"/>
  <c r="T10" i="10" s="1"/>
  <c r="O9" i="3"/>
  <c r="D7" i="10"/>
  <c r="Q7" i="10" s="1"/>
  <c r="T7" i="10" s="1"/>
  <c r="O7" i="3"/>
  <c r="D156" i="10"/>
  <c r="Q156" i="10" s="1"/>
  <c r="O151" i="3"/>
  <c r="D154" i="10"/>
  <c r="Q154" i="10" s="1"/>
  <c r="O149" i="3"/>
  <c r="D152" i="10"/>
  <c r="Q152" i="10" s="1"/>
  <c r="O147" i="3"/>
  <c r="D47" i="10"/>
  <c r="Q47" i="10" s="1"/>
  <c r="T47" i="10" s="1"/>
  <c r="O46" i="3"/>
  <c r="D49" i="10"/>
  <c r="Q49" i="10" s="1"/>
  <c r="T49" i="10" s="1"/>
  <c r="O48" i="3"/>
  <c r="D51" i="10"/>
  <c r="Q51" i="10" s="1"/>
  <c r="T51" i="10" s="1"/>
  <c r="D53" i="10"/>
  <c r="Q53" i="10" s="1"/>
  <c r="T53" i="10" s="1"/>
  <c r="O52" i="3"/>
  <c r="D55" i="10"/>
  <c r="Q55" i="10" s="1"/>
  <c r="T55" i="10" s="1"/>
  <c r="O54" i="3"/>
  <c r="D57" i="10"/>
  <c r="Q57" i="10" s="1"/>
  <c r="T57" i="10" s="1"/>
  <c r="O56" i="3"/>
  <c r="D60" i="10"/>
  <c r="Q60" i="10" s="1"/>
  <c r="T60" i="10" s="1"/>
  <c r="O58" i="3"/>
  <c r="D66" i="10"/>
  <c r="Q66" i="10" s="1"/>
  <c r="T66" i="10" s="1"/>
  <c r="O64" i="3"/>
  <c r="D95" i="10"/>
  <c r="Q95" i="10" s="1"/>
  <c r="T95" i="10" s="1"/>
  <c r="O92" i="3"/>
  <c r="D97" i="10"/>
  <c r="Q97" i="10" s="1"/>
  <c r="T97" i="10" s="1"/>
  <c r="D103" i="10"/>
  <c r="Q103" i="10" s="1"/>
  <c r="T103" i="10" s="1"/>
  <c r="O100" i="3"/>
  <c r="D105" i="10"/>
  <c r="Q105" i="10" s="1"/>
  <c r="T105" i="10" s="1"/>
  <c r="O102" i="3"/>
  <c r="D107" i="10"/>
  <c r="Q107" i="10" s="1"/>
  <c r="T107" i="10" s="1"/>
  <c r="O104" i="3"/>
  <c r="D109" i="10"/>
  <c r="Q109" i="10" s="1"/>
  <c r="T109" i="10" s="1"/>
  <c r="O106" i="3"/>
  <c r="D121" i="10"/>
  <c r="Q121" i="10" s="1"/>
  <c r="T121" i="10" s="1"/>
  <c r="O116" i="3"/>
  <c r="D123" i="10"/>
  <c r="Q123" i="10" s="1"/>
  <c r="T123" i="10" s="1"/>
  <c r="D125" i="10"/>
  <c r="Q125" i="10" s="1"/>
  <c r="T125" i="10" s="1"/>
  <c r="D127" i="10"/>
  <c r="Q127" i="10" s="1"/>
  <c r="T127" i="10" s="1"/>
  <c r="O122" i="3"/>
  <c r="D129" i="10"/>
  <c r="Q129" i="10" s="1"/>
  <c r="T129" i="10" s="1"/>
  <c r="O124" i="3"/>
  <c r="D133" i="10"/>
  <c r="Q133" i="10" s="1"/>
  <c r="T133" i="10" s="1"/>
  <c r="D135" i="10"/>
  <c r="Q135" i="10" s="1"/>
  <c r="T135" i="10" s="1"/>
  <c r="D139" i="10"/>
  <c r="Q139" i="10" s="1"/>
  <c r="T139" i="10" s="1"/>
  <c r="O134" i="3"/>
  <c r="D33" i="10"/>
  <c r="Q33" i="10" s="1"/>
  <c r="T33" i="10" s="1"/>
  <c r="O32" i="3"/>
  <c r="D39" i="10"/>
  <c r="Q39" i="10" s="1"/>
  <c r="T39" i="10" s="1"/>
  <c r="O38" i="3"/>
  <c r="D63" i="10"/>
  <c r="Q63" i="10" s="1"/>
  <c r="T63" i="10" s="1"/>
  <c r="O61" i="3"/>
  <c r="D65" i="10"/>
  <c r="Q65" i="10" s="1"/>
  <c r="T65" i="10" s="1"/>
  <c r="O63" i="3"/>
  <c r="D69" i="10"/>
  <c r="Q69" i="10" s="1"/>
  <c r="T69" i="10" s="1"/>
  <c r="O67" i="3"/>
  <c r="D73" i="10"/>
  <c r="Q73" i="10" s="1"/>
  <c r="T73" i="10" s="1"/>
  <c r="O71" i="3"/>
  <c r="D75" i="10"/>
  <c r="Q75" i="10" s="1"/>
  <c r="T75" i="10" s="1"/>
  <c r="O73" i="3"/>
  <c r="D77" i="10"/>
  <c r="Q77" i="10" s="1"/>
  <c r="T77" i="10" s="1"/>
  <c r="O75" i="3"/>
  <c r="D82" i="10"/>
  <c r="Q82" i="10" s="1"/>
  <c r="T82" i="10" s="1"/>
  <c r="O79" i="3"/>
  <c r="D84" i="10"/>
  <c r="Q84" i="10" s="1"/>
  <c r="T84" i="10" s="1"/>
  <c r="O81" i="3"/>
  <c r="D86" i="10"/>
  <c r="Q86" i="10" s="1"/>
  <c r="T86" i="10" s="1"/>
  <c r="O83" i="3"/>
  <c r="D88" i="10"/>
  <c r="Q88" i="10" s="1"/>
  <c r="T88" i="10" s="1"/>
  <c r="O85" i="3"/>
  <c r="D90" i="10"/>
  <c r="Q90" i="10" s="1"/>
  <c r="T90" i="10" s="1"/>
  <c r="O87" i="3"/>
  <c r="D92" i="10"/>
  <c r="Q92" i="10" s="1"/>
  <c r="T92" i="10" s="1"/>
  <c r="D94" i="10"/>
  <c r="Q94" i="10" s="1"/>
  <c r="T94" i="10" s="1"/>
  <c r="D98" i="10"/>
  <c r="Q98" i="10" s="1"/>
  <c r="T98" i="10" s="1"/>
  <c r="O95" i="3"/>
  <c r="D102" i="10"/>
  <c r="Q102" i="10" s="1"/>
  <c r="T102" i="10" s="1"/>
  <c r="O99" i="3"/>
  <c r="D106" i="10"/>
  <c r="Q106" i="10" s="1"/>
  <c r="T106" i="10" s="1"/>
  <c r="O103" i="3"/>
  <c r="D110" i="10"/>
  <c r="Q110" i="10" s="1"/>
  <c r="T110" i="10" s="1"/>
  <c r="O107" i="3"/>
  <c r="D114" i="10"/>
  <c r="Q114" i="10" s="1"/>
  <c r="T114" i="10" s="1"/>
  <c r="O111" i="3"/>
  <c r="D116" i="10"/>
  <c r="Q116" i="10" s="1"/>
  <c r="T116" i="10" s="1"/>
  <c r="O113" i="3"/>
  <c r="D115" i="10"/>
  <c r="Q115" i="10" s="1"/>
  <c r="T115" i="10" s="1"/>
  <c r="O112" i="3"/>
  <c r="D118" i="10"/>
  <c r="Q118" i="10" s="1"/>
  <c r="T118" i="10" s="1"/>
  <c r="O114" i="3"/>
  <c r="D71" i="10"/>
  <c r="Q71" i="10" s="1"/>
  <c r="T71" i="10" s="1"/>
  <c r="O69" i="3"/>
  <c r="D62" i="10"/>
  <c r="Q62" i="10" s="1"/>
  <c r="T62" i="10" s="1"/>
  <c r="O60" i="3"/>
  <c r="D70" i="10"/>
  <c r="Q70" i="10" s="1"/>
  <c r="T70" i="10" s="1"/>
  <c r="O68" i="3"/>
  <c r="D101" i="10"/>
  <c r="Q101" i="10" s="1"/>
  <c r="T101" i="10" s="1"/>
  <c r="O98" i="3"/>
  <c r="D113" i="10"/>
  <c r="Q113" i="10" s="1"/>
  <c r="T113" i="10" s="1"/>
  <c r="O110" i="3"/>
  <c r="D61" i="10"/>
  <c r="Q61" i="10" s="1"/>
  <c r="T61" i="10" s="1"/>
  <c r="O59" i="3"/>
  <c r="D132" i="10"/>
  <c r="Q132" i="10" s="1"/>
  <c r="T132" i="10" s="1"/>
  <c r="O127" i="3"/>
  <c r="D131" i="10"/>
  <c r="Q131" i="10" s="1"/>
  <c r="T131" i="10" s="1"/>
  <c r="O126" i="3"/>
  <c r="F109" i="3"/>
  <c r="G109" i="3" s="1"/>
  <c r="H109" i="3" s="1"/>
  <c r="I109" i="3" s="1"/>
  <c r="J109" i="3" s="1"/>
  <c r="J17" i="2"/>
  <c r="K17" i="3"/>
  <c r="N17" i="3" s="1"/>
  <c r="J14" i="2"/>
  <c r="K14" i="3"/>
  <c r="N14" i="3" s="1"/>
  <c r="J22" i="2"/>
  <c r="K22" i="3"/>
  <c r="N22" i="3" s="1"/>
  <c r="E133" i="3"/>
  <c r="F133" i="3" s="1"/>
  <c r="G133" i="3" s="1"/>
  <c r="H133" i="3" s="1"/>
  <c r="I133" i="3" s="1"/>
  <c r="J133" i="3" s="1"/>
  <c r="O133" i="3" s="1"/>
  <c r="H176" i="4"/>
  <c r="K176" i="3" s="1"/>
  <c r="N176" i="3" s="1"/>
  <c r="M176" i="3"/>
  <c r="J13" i="2"/>
  <c r="K13" i="3"/>
  <c r="N13" i="3" s="1"/>
  <c r="J23" i="2"/>
  <c r="K23" i="3"/>
  <c r="N23" i="3" s="1"/>
  <c r="J18" i="2"/>
  <c r="K18" i="3"/>
  <c r="N18" i="3" s="1"/>
  <c r="E91" i="3"/>
  <c r="F91" i="3" s="1"/>
  <c r="G91" i="3" s="1"/>
  <c r="H91" i="3" s="1"/>
  <c r="I91" i="3" s="1"/>
  <c r="J91" i="3" s="1"/>
  <c r="O91" i="3" s="1"/>
  <c r="D141" i="10"/>
  <c r="Q141" i="10" s="1"/>
  <c r="T141" i="10" s="1"/>
  <c r="E55" i="3"/>
  <c r="F55" i="3" s="1"/>
  <c r="G55" i="3" s="1"/>
  <c r="H55" i="3" s="1"/>
  <c r="I55" i="3" s="1"/>
  <c r="J55" i="3" s="1"/>
  <c r="O55" i="3" s="1"/>
  <c r="D119" i="3"/>
  <c r="D121" i="3"/>
  <c r="D123" i="3"/>
  <c r="D125" i="3"/>
  <c r="D127" i="3"/>
  <c r="D132" i="3"/>
  <c r="F119" i="3"/>
  <c r="G119" i="3" s="1"/>
  <c r="H119" i="3" s="1"/>
  <c r="I119" i="3" s="1"/>
  <c r="J119" i="3" s="1"/>
  <c r="O119" i="3" s="1"/>
  <c r="F94" i="3"/>
  <c r="G94" i="3" s="1"/>
  <c r="H94" i="3" s="1"/>
  <c r="I94" i="3" s="1"/>
  <c r="J94" i="3" s="1"/>
  <c r="O94" i="3" s="1"/>
  <c r="F118" i="3"/>
  <c r="G118" i="3" s="1"/>
  <c r="H118" i="3" s="1"/>
  <c r="I118" i="3" s="1"/>
  <c r="J118" i="3" s="1"/>
  <c r="O118" i="3" s="1"/>
  <c r="F120" i="3"/>
  <c r="G120" i="3" s="1"/>
  <c r="H120" i="3" s="1"/>
  <c r="I120" i="3" s="1"/>
  <c r="J120" i="3" s="1"/>
  <c r="O120" i="3" s="1"/>
  <c r="F121" i="3"/>
  <c r="G121" i="3" s="1"/>
  <c r="H121" i="3" s="1"/>
  <c r="I121" i="3" s="1"/>
  <c r="J121" i="3" s="1"/>
  <c r="O121" i="3" s="1"/>
  <c r="F208" i="3"/>
  <c r="G208" i="3" s="1"/>
  <c r="H208" i="3" s="1"/>
  <c r="I208" i="3" s="1"/>
  <c r="J208" i="3" s="1"/>
  <c r="O208" i="3" s="1"/>
  <c r="H213" i="5"/>
  <c r="H215" i="5" s="1"/>
  <c r="H213" i="2"/>
  <c r="E128" i="3"/>
  <c r="F128" i="3" s="1"/>
  <c r="G128" i="3" s="1"/>
  <c r="H128" i="3" s="1"/>
  <c r="I128" i="3" s="1"/>
  <c r="J128" i="3" s="1"/>
  <c r="O128" i="3" s="1"/>
  <c r="E24" i="3"/>
  <c r="F24" i="3" s="1"/>
  <c r="G24" i="3" s="1"/>
  <c r="H24" i="3" s="1"/>
  <c r="I24" i="3" s="1"/>
  <c r="J24" i="3" s="1"/>
  <c r="O24" i="3" s="1"/>
  <c r="E141" i="3"/>
  <c r="F141" i="3" s="1"/>
  <c r="G141" i="3" s="1"/>
  <c r="H141" i="3" s="1"/>
  <c r="I141" i="3" s="1"/>
  <c r="J141" i="3" s="1"/>
  <c r="E145" i="3"/>
  <c r="F145" i="3" s="1"/>
  <c r="G145" i="3" s="1"/>
  <c r="H145" i="3" s="1"/>
  <c r="I145" i="3" s="1"/>
  <c r="J145" i="3" s="1"/>
  <c r="K8" i="3"/>
  <c r="N8" i="3" s="1"/>
  <c r="E130" i="3"/>
  <c r="F130" i="3" s="1"/>
  <c r="G130" i="3" s="1"/>
  <c r="H130" i="3" s="1"/>
  <c r="I130" i="3" s="1"/>
  <c r="J130" i="3" s="1"/>
  <c r="O130" i="3" s="1"/>
  <c r="E28" i="3"/>
  <c r="F28" i="3" s="1"/>
  <c r="G28" i="3" s="1"/>
  <c r="H28" i="3" s="1"/>
  <c r="I28" i="3" s="1"/>
  <c r="J28" i="3" s="1"/>
  <c r="O28" i="3" s="1"/>
  <c r="E20" i="3"/>
  <c r="E10" i="3"/>
  <c r="E51" i="3"/>
  <c r="F51" i="3" s="1"/>
  <c r="G51" i="3" s="1"/>
  <c r="H51" i="3" s="1"/>
  <c r="I51" i="3" s="1"/>
  <c r="J51" i="3" s="1"/>
  <c r="O51" i="3" s="1"/>
  <c r="E21" i="3"/>
  <c r="F21" i="3" s="1"/>
  <c r="G21" i="3" s="1"/>
  <c r="H21" i="3" s="1"/>
  <c r="I21" i="3" s="1"/>
  <c r="J21" i="3" s="1"/>
  <c r="O21" i="3" s="1"/>
  <c r="F20" i="3"/>
  <c r="G20" i="3" s="1"/>
  <c r="H20" i="3" s="1"/>
  <c r="I20" i="3" s="1"/>
  <c r="J20" i="3" s="1"/>
  <c r="O20" i="3" s="1"/>
  <c r="K10" i="3"/>
  <c r="N10" i="3" s="1"/>
  <c r="K49" i="3"/>
  <c r="N49" i="3" s="1"/>
  <c r="K125" i="3"/>
  <c r="N125" i="3" s="1"/>
  <c r="K145" i="3"/>
  <c r="N145" i="3" s="1"/>
  <c r="K143" i="3"/>
  <c r="N143" i="3" s="1"/>
  <c r="K141" i="3"/>
  <c r="N141" i="3" s="1"/>
  <c r="E49" i="3"/>
  <c r="F49" i="3" s="1"/>
  <c r="G49" i="3" s="1"/>
  <c r="H49" i="3" s="1"/>
  <c r="I49" i="3" s="1"/>
  <c r="J49" i="3" s="1"/>
  <c r="K2" i="3"/>
  <c r="N2" i="3" s="1"/>
  <c r="D50" i="3"/>
  <c r="E132" i="3"/>
  <c r="F132" i="3" s="1"/>
  <c r="G132" i="3" s="1"/>
  <c r="H132" i="3" s="1"/>
  <c r="I132" i="3" s="1"/>
  <c r="J132" i="3" s="1"/>
  <c r="O132" i="3" s="1"/>
  <c r="E115" i="3"/>
  <c r="F115" i="3" s="1"/>
  <c r="G115" i="3" s="1"/>
  <c r="H115" i="3" s="1"/>
  <c r="I115" i="3" s="1"/>
  <c r="J115" i="3" s="1"/>
  <c r="O115" i="3" s="1"/>
  <c r="E123" i="3"/>
  <c r="F123" i="3" s="1"/>
  <c r="G123" i="3" s="1"/>
  <c r="H123" i="3" s="1"/>
  <c r="I123" i="3" s="1"/>
  <c r="J123" i="3" s="1"/>
  <c r="O123" i="3" s="1"/>
  <c r="E129" i="3"/>
  <c r="F129" i="3" s="1"/>
  <c r="G129" i="3" s="1"/>
  <c r="H129" i="3" s="1"/>
  <c r="I129" i="3" s="1"/>
  <c r="J129" i="3" s="1"/>
  <c r="O129" i="3" s="1"/>
  <c r="E207" i="3"/>
  <c r="F207" i="3" s="1"/>
  <c r="G207" i="3" s="1"/>
  <c r="H207" i="3" s="1"/>
  <c r="I207" i="3" s="1"/>
  <c r="J207" i="3" s="1"/>
  <c r="O207" i="3" s="1"/>
  <c r="E138" i="3"/>
  <c r="F138" i="3" s="1"/>
  <c r="G138" i="3" s="1"/>
  <c r="H138" i="3" s="1"/>
  <c r="I138" i="3" s="1"/>
  <c r="J138" i="3" s="1"/>
  <c r="O138" i="3" s="1"/>
  <c r="E93" i="3"/>
  <c r="F93" i="3" s="1"/>
  <c r="G93" i="3" s="1"/>
  <c r="H93" i="3" s="1"/>
  <c r="I93" i="3" s="1"/>
  <c r="J93" i="3" s="1"/>
  <c r="O93" i="3" s="1"/>
  <c r="E50" i="3"/>
  <c r="F50" i="3" s="1"/>
  <c r="G50" i="3" s="1"/>
  <c r="H50" i="3" s="1"/>
  <c r="I50" i="3" s="1"/>
  <c r="J50" i="3" s="1"/>
  <c r="O50" i="3" s="1"/>
  <c r="D129" i="3"/>
  <c r="E150" i="3"/>
  <c r="F150" i="3" s="1"/>
  <c r="G150" i="3" s="1"/>
  <c r="H150" i="3" s="1"/>
  <c r="I150" i="3" s="1"/>
  <c r="J150" i="3" s="1"/>
  <c r="O150" i="3" s="1"/>
  <c r="E142" i="3"/>
  <c r="F142" i="3" s="1"/>
  <c r="G142" i="3" s="1"/>
  <c r="H142" i="3" s="1"/>
  <c r="I142" i="3" s="1"/>
  <c r="J142" i="3" s="1"/>
  <c r="O142" i="3" s="1"/>
  <c r="D47" i="3"/>
  <c r="F6" i="3"/>
  <c r="G6" i="3" s="1"/>
  <c r="H6" i="3" s="1"/>
  <c r="I6" i="3" s="1"/>
  <c r="J6" i="3" s="1"/>
  <c r="O6" i="3" s="1"/>
  <c r="F10" i="3"/>
  <c r="G10" i="3" s="1"/>
  <c r="H10" i="3" s="1"/>
  <c r="I10" i="3" s="1"/>
  <c r="J10" i="3" s="1"/>
  <c r="F12" i="3"/>
  <c r="G12" i="3" s="1"/>
  <c r="H12" i="3" s="1"/>
  <c r="I12" i="3" s="1"/>
  <c r="J12" i="3" s="1"/>
  <c r="O12" i="3" s="1"/>
  <c r="F16" i="3"/>
  <c r="G16" i="3" s="1"/>
  <c r="H16" i="3" s="1"/>
  <c r="I16" i="3" s="1"/>
  <c r="J16" i="3" s="1"/>
  <c r="O16" i="3" s="1"/>
  <c r="H184" i="4"/>
  <c r="J184" i="4" s="1"/>
  <c r="E184" i="3" s="1"/>
  <c r="F184" i="3" s="1"/>
  <c r="G184" i="3" s="1"/>
  <c r="H184" i="3" s="1"/>
  <c r="I184" i="3" s="1"/>
  <c r="J184" i="3" s="1"/>
  <c r="M184" i="3"/>
  <c r="H157" i="4"/>
  <c r="M157" i="3"/>
  <c r="H165" i="4"/>
  <c r="M165" i="3"/>
  <c r="H169" i="4"/>
  <c r="M169" i="3"/>
  <c r="H177" i="4"/>
  <c r="M177" i="3"/>
  <c r="H185" i="4"/>
  <c r="J185" i="4" s="1"/>
  <c r="E185" i="3" s="1"/>
  <c r="F185" i="3" s="1"/>
  <c r="G185" i="3" s="1"/>
  <c r="H185" i="3" s="1"/>
  <c r="I185" i="3" s="1"/>
  <c r="J185" i="3" s="1"/>
  <c r="M185" i="3"/>
  <c r="H197" i="4"/>
  <c r="M197" i="3"/>
  <c r="H205" i="4"/>
  <c r="J205" i="4" s="1"/>
  <c r="E205" i="3" s="1"/>
  <c r="F205" i="3" s="1"/>
  <c r="G205" i="3" s="1"/>
  <c r="H205" i="3" s="1"/>
  <c r="I205" i="3" s="1"/>
  <c r="J205" i="3" s="1"/>
  <c r="M205" i="3"/>
  <c r="H155" i="4"/>
  <c r="M155" i="3"/>
  <c r="H159" i="4"/>
  <c r="M159" i="3"/>
  <c r="H163" i="4"/>
  <c r="M163" i="3"/>
  <c r="H167" i="4"/>
  <c r="M167" i="3"/>
  <c r="H171" i="4"/>
  <c r="J171" i="4" s="1"/>
  <c r="E171" i="3" s="1"/>
  <c r="F171" i="3" s="1"/>
  <c r="G171" i="3" s="1"/>
  <c r="H171" i="3" s="1"/>
  <c r="I171" i="3" s="1"/>
  <c r="J171" i="3" s="1"/>
  <c r="M171" i="3"/>
  <c r="H175" i="4"/>
  <c r="J175" i="4" s="1"/>
  <c r="E175" i="3" s="1"/>
  <c r="F175" i="3" s="1"/>
  <c r="G175" i="3" s="1"/>
  <c r="H175" i="3" s="1"/>
  <c r="I175" i="3" s="1"/>
  <c r="J175" i="3" s="1"/>
  <c r="M175" i="3"/>
  <c r="H179" i="4"/>
  <c r="J179" i="4" s="1"/>
  <c r="E179" i="3" s="1"/>
  <c r="F179" i="3" s="1"/>
  <c r="G179" i="3" s="1"/>
  <c r="H179" i="3" s="1"/>
  <c r="I179" i="3" s="1"/>
  <c r="J179" i="3" s="1"/>
  <c r="M179" i="3"/>
  <c r="H183" i="4"/>
  <c r="J183" i="4" s="1"/>
  <c r="E183" i="3" s="1"/>
  <c r="F183" i="3" s="1"/>
  <c r="G183" i="3" s="1"/>
  <c r="H183" i="3" s="1"/>
  <c r="I183" i="3" s="1"/>
  <c r="J183" i="3" s="1"/>
  <c r="M183" i="3"/>
  <c r="H187" i="4"/>
  <c r="J187" i="4" s="1"/>
  <c r="E187" i="3" s="1"/>
  <c r="F187" i="3" s="1"/>
  <c r="G187" i="3" s="1"/>
  <c r="H187" i="3" s="1"/>
  <c r="I187" i="3" s="1"/>
  <c r="J187" i="3" s="1"/>
  <c r="M187" i="3"/>
  <c r="H191" i="4"/>
  <c r="J191" i="4" s="1"/>
  <c r="E191" i="3" s="1"/>
  <c r="F191" i="3" s="1"/>
  <c r="G191" i="3" s="1"/>
  <c r="H191" i="3" s="1"/>
  <c r="I191" i="3" s="1"/>
  <c r="J191" i="3" s="1"/>
  <c r="M191" i="3"/>
  <c r="H195" i="4"/>
  <c r="M195" i="3"/>
  <c r="H199" i="4"/>
  <c r="J199" i="4" s="1"/>
  <c r="E199" i="3" s="1"/>
  <c r="F199" i="3" s="1"/>
  <c r="G199" i="3" s="1"/>
  <c r="H199" i="3" s="1"/>
  <c r="I199" i="3" s="1"/>
  <c r="J199" i="3" s="1"/>
  <c r="M199" i="3"/>
  <c r="H203" i="4"/>
  <c r="M203" i="3"/>
  <c r="H154" i="4"/>
  <c r="M154" i="3"/>
  <c r="H158" i="4"/>
  <c r="M158" i="3"/>
  <c r="H162" i="4"/>
  <c r="M162" i="3"/>
  <c r="H166" i="4"/>
  <c r="M166" i="3"/>
  <c r="H170" i="4"/>
  <c r="M170" i="3"/>
  <c r="H174" i="4"/>
  <c r="J174" i="4" s="1"/>
  <c r="M174" i="3"/>
  <c r="H178" i="4"/>
  <c r="J178" i="4" s="1"/>
  <c r="E178" i="3" s="1"/>
  <c r="F178" i="3" s="1"/>
  <c r="G178" i="3" s="1"/>
  <c r="H178" i="3" s="1"/>
  <c r="I178" i="3" s="1"/>
  <c r="J178" i="3" s="1"/>
  <c r="M178" i="3"/>
  <c r="H182" i="4"/>
  <c r="J182" i="4" s="1"/>
  <c r="E182" i="3" s="1"/>
  <c r="F182" i="3" s="1"/>
  <c r="G182" i="3" s="1"/>
  <c r="H182" i="3" s="1"/>
  <c r="I182" i="3" s="1"/>
  <c r="J182" i="3" s="1"/>
  <c r="M182" i="3"/>
  <c r="H186" i="4"/>
  <c r="J186" i="4" s="1"/>
  <c r="E186" i="3" s="1"/>
  <c r="F186" i="3" s="1"/>
  <c r="G186" i="3" s="1"/>
  <c r="H186" i="3" s="1"/>
  <c r="I186" i="3" s="1"/>
  <c r="J186" i="3" s="1"/>
  <c r="M186" i="3"/>
  <c r="J190" i="4"/>
  <c r="E190" i="3" s="1"/>
  <c r="F190" i="3" s="1"/>
  <c r="G190" i="3" s="1"/>
  <c r="H190" i="3" s="1"/>
  <c r="I190" i="3" s="1"/>
  <c r="J190" i="3" s="1"/>
  <c r="M190" i="3"/>
  <c r="H194" i="4"/>
  <c r="J194" i="4" s="1"/>
  <c r="M194" i="3"/>
  <c r="H198" i="4"/>
  <c r="M198" i="3"/>
  <c r="H202" i="4"/>
  <c r="J202" i="4" s="1"/>
  <c r="E202" i="3" s="1"/>
  <c r="F202" i="3" s="1"/>
  <c r="G202" i="3" s="1"/>
  <c r="H202" i="3" s="1"/>
  <c r="I202" i="3" s="1"/>
  <c r="J202" i="3" s="1"/>
  <c r="M202" i="3"/>
  <c r="H206" i="4"/>
  <c r="J206" i="4" s="1"/>
  <c r="E206" i="3" s="1"/>
  <c r="F206" i="3" s="1"/>
  <c r="G206" i="3" s="1"/>
  <c r="H206" i="3" s="1"/>
  <c r="I206" i="3" s="1"/>
  <c r="J206" i="3" s="1"/>
  <c r="M206" i="3"/>
  <c r="H161" i="4"/>
  <c r="J161" i="4" s="1"/>
  <c r="E161" i="3" s="1"/>
  <c r="F161" i="3" s="1"/>
  <c r="G161" i="3" s="1"/>
  <c r="H161" i="3" s="1"/>
  <c r="I161" i="3" s="1"/>
  <c r="J161" i="3" s="1"/>
  <c r="M161" i="3"/>
  <c r="H173" i="4"/>
  <c r="J173" i="4" s="1"/>
  <c r="E173" i="3" s="1"/>
  <c r="F173" i="3" s="1"/>
  <c r="G173" i="3" s="1"/>
  <c r="H173" i="3" s="1"/>
  <c r="I173" i="3" s="1"/>
  <c r="J173" i="3" s="1"/>
  <c r="M173" i="3"/>
  <c r="J181" i="4"/>
  <c r="E181" i="3" s="1"/>
  <c r="F181" i="3" s="1"/>
  <c r="G181" i="3" s="1"/>
  <c r="H181" i="3" s="1"/>
  <c r="I181" i="3" s="1"/>
  <c r="J181" i="3" s="1"/>
  <c r="M181" i="3"/>
  <c r="H189" i="4"/>
  <c r="J189" i="4" s="1"/>
  <c r="E189" i="3" s="1"/>
  <c r="F189" i="3" s="1"/>
  <c r="G189" i="3" s="1"/>
  <c r="H189" i="3" s="1"/>
  <c r="I189" i="3" s="1"/>
  <c r="J189" i="3" s="1"/>
  <c r="M189" i="3"/>
  <c r="H193" i="4"/>
  <c r="J193" i="4" s="1"/>
  <c r="E193" i="3" s="1"/>
  <c r="F193" i="3" s="1"/>
  <c r="G193" i="3" s="1"/>
  <c r="H193" i="3" s="1"/>
  <c r="I193" i="3" s="1"/>
  <c r="J193" i="3" s="1"/>
  <c r="M193" i="3"/>
  <c r="H201" i="4"/>
  <c r="J201" i="4" s="1"/>
  <c r="E201" i="3" s="1"/>
  <c r="F201" i="3" s="1"/>
  <c r="G201" i="3" s="1"/>
  <c r="H201" i="3" s="1"/>
  <c r="I201" i="3" s="1"/>
  <c r="J201" i="3" s="1"/>
  <c r="M201" i="3"/>
  <c r="J156" i="4"/>
  <c r="E156" i="3" s="1"/>
  <c r="F156" i="3" s="1"/>
  <c r="G156" i="3" s="1"/>
  <c r="H156" i="3" s="1"/>
  <c r="I156" i="3" s="1"/>
  <c r="J156" i="3" s="1"/>
  <c r="M156" i="3"/>
  <c r="H160" i="4"/>
  <c r="J160" i="4" s="1"/>
  <c r="E160" i="3" s="1"/>
  <c r="F160" i="3" s="1"/>
  <c r="G160" i="3" s="1"/>
  <c r="H160" i="3" s="1"/>
  <c r="I160" i="3" s="1"/>
  <c r="J160" i="3" s="1"/>
  <c r="M160" i="3"/>
  <c r="H164" i="4"/>
  <c r="M164" i="3"/>
  <c r="H168" i="4"/>
  <c r="J168" i="4" s="1"/>
  <c r="E168" i="3" s="1"/>
  <c r="F168" i="3" s="1"/>
  <c r="G168" i="3" s="1"/>
  <c r="H168" i="3" s="1"/>
  <c r="I168" i="3" s="1"/>
  <c r="J168" i="3" s="1"/>
  <c r="M168" i="3"/>
  <c r="J172" i="4"/>
  <c r="E172" i="3" s="1"/>
  <c r="F172" i="3" s="1"/>
  <c r="G172" i="3" s="1"/>
  <c r="H172" i="3" s="1"/>
  <c r="I172" i="3" s="1"/>
  <c r="J172" i="3" s="1"/>
  <c r="M172" i="3"/>
  <c r="H180" i="4"/>
  <c r="J180" i="4" s="1"/>
  <c r="E180" i="3" s="1"/>
  <c r="F180" i="3" s="1"/>
  <c r="G180" i="3" s="1"/>
  <c r="H180" i="3" s="1"/>
  <c r="I180" i="3" s="1"/>
  <c r="J180" i="3" s="1"/>
  <c r="M180" i="3"/>
  <c r="H188" i="4"/>
  <c r="J188" i="4" s="1"/>
  <c r="E188" i="3" s="1"/>
  <c r="F188" i="3" s="1"/>
  <c r="G188" i="3" s="1"/>
  <c r="H188" i="3" s="1"/>
  <c r="I188" i="3" s="1"/>
  <c r="J188" i="3" s="1"/>
  <c r="M188" i="3"/>
  <c r="H192" i="4"/>
  <c r="J192" i="4" s="1"/>
  <c r="E192" i="3" s="1"/>
  <c r="F192" i="3" s="1"/>
  <c r="G192" i="3" s="1"/>
  <c r="H192" i="3" s="1"/>
  <c r="I192" i="3" s="1"/>
  <c r="J192" i="3" s="1"/>
  <c r="M192" i="3"/>
  <c r="H196" i="4"/>
  <c r="J196" i="4" s="1"/>
  <c r="E196" i="3" s="1"/>
  <c r="F196" i="3" s="1"/>
  <c r="G196" i="3" s="1"/>
  <c r="H196" i="3" s="1"/>
  <c r="I196" i="3" s="1"/>
  <c r="J196" i="3" s="1"/>
  <c r="M196" i="3"/>
  <c r="H200" i="4"/>
  <c r="J200" i="4" s="1"/>
  <c r="E200" i="3" s="1"/>
  <c r="F200" i="3" s="1"/>
  <c r="G200" i="3" s="1"/>
  <c r="H200" i="3" s="1"/>
  <c r="I200" i="3" s="1"/>
  <c r="J200" i="3" s="1"/>
  <c r="M200" i="3"/>
  <c r="H204" i="4"/>
  <c r="J204" i="4" s="1"/>
  <c r="E204" i="3" s="1"/>
  <c r="F204" i="3" s="1"/>
  <c r="G204" i="3" s="1"/>
  <c r="H204" i="3" s="1"/>
  <c r="I204" i="3" s="1"/>
  <c r="J204" i="3" s="1"/>
  <c r="M204" i="3"/>
  <c r="F213" i="4"/>
  <c r="F216" i="3" s="1"/>
  <c r="E152" i="3"/>
  <c r="F152" i="3" s="1"/>
  <c r="G152" i="3" s="1"/>
  <c r="H152" i="3" s="1"/>
  <c r="I152" i="3" s="1"/>
  <c r="J152" i="3" s="1"/>
  <c r="O152" i="3" s="1"/>
  <c r="E148" i="3"/>
  <c r="F148" i="3" s="1"/>
  <c r="G148" i="3" s="1"/>
  <c r="H148" i="3" s="1"/>
  <c r="I148" i="3" s="1"/>
  <c r="J148" i="3" s="1"/>
  <c r="O148" i="3" s="1"/>
  <c r="E144" i="3"/>
  <c r="F144" i="3" s="1"/>
  <c r="G144" i="3" s="1"/>
  <c r="H144" i="3" s="1"/>
  <c r="I144" i="3" s="1"/>
  <c r="J144" i="3" s="1"/>
  <c r="O144" i="3" s="1"/>
  <c r="E140" i="3"/>
  <c r="F140" i="3" s="1"/>
  <c r="G140" i="3" s="1"/>
  <c r="H140" i="3" s="1"/>
  <c r="I140" i="3" s="1"/>
  <c r="J140" i="3" s="1"/>
  <c r="O140" i="3" s="1"/>
  <c r="D53" i="3"/>
  <c r="E174" i="3"/>
  <c r="F174" i="3" s="1"/>
  <c r="G174" i="3" s="1"/>
  <c r="H174" i="3" s="1"/>
  <c r="I174" i="3" s="1"/>
  <c r="J174" i="3" s="1"/>
  <c r="D49" i="3"/>
  <c r="D55" i="3"/>
  <c r="D117" i="3"/>
  <c r="F25" i="3"/>
  <c r="G25" i="3" s="1"/>
  <c r="H25" i="3" s="1"/>
  <c r="I25" i="3" s="1"/>
  <c r="J25" i="3" s="1"/>
  <c r="O25" i="3" s="1"/>
  <c r="F27" i="3"/>
  <c r="G27" i="3" s="1"/>
  <c r="H27" i="3" s="1"/>
  <c r="I27" i="3" s="1"/>
  <c r="J27" i="3" s="1"/>
  <c r="O27" i="3" s="1"/>
  <c r="F29" i="3"/>
  <c r="G29" i="3" s="1"/>
  <c r="H29" i="3" s="1"/>
  <c r="I29" i="3" s="1"/>
  <c r="J29" i="3" s="1"/>
  <c r="O29" i="3" s="1"/>
  <c r="F31" i="3"/>
  <c r="G31" i="3" s="1"/>
  <c r="H31" i="3" s="1"/>
  <c r="I31" i="3" s="1"/>
  <c r="J31" i="3" s="1"/>
  <c r="O31" i="3" s="1"/>
  <c r="F33" i="3"/>
  <c r="G33" i="3" s="1"/>
  <c r="H33" i="3" s="1"/>
  <c r="I33" i="3" s="1"/>
  <c r="J33" i="3" s="1"/>
  <c r="O33" i="3" s="1"/>
  <c r="F35" i="3"/>
  <c r="G35" i="3" s="1"/>
  <c r="H35" i="3" s="1"/>
  <c r="I35" i="3" s="1"/>
  <c r="J35" i="3" s="1"/>
  <c r="O35" i="3" s="1"/>
  <c r="F37" i="3"/>
  <c r="G37" i="3" s="1"/>
  <c r="H37" i="3" s="1"/>
  <c r="I37" i="3" s="1"/>
  <c r="J37" i="3" s="1"/>
  <c r="O37" i="3" s="1"/>
  <c r="F39" i="3"/>
  <c r="G39" i="3" s="1"/>
  <c r="H39" i="3" s="1"/>
  <c r="I39" i="3" s="1"/>
  <c r="J39" i="3" s="1"/>
  <c r="O39" i="3" s="1"/>
  <c r="F41" i="3"/>
  <c r="G41" i="3" s="1"/>
  <c r="H41" i="3" s="1"/>
  <c r="I41" i="3" s="1"/>
  <c r="J41" i="3" s="1"/>
  <c r="O41" i="3" s="1"/>
  <c r="F43" i="3"/>
  <c r="G43" i="3" s="1"/>
  <c r="H43" i="3" s="1"/>
  <c r="I43" i="3" s="1"/>
  <c r="J43" i="3" s="1"/>
  <c r="O43" i="3" s="1"/>
  <c r="E125" i="3"/>
  <c r="F125" i="3" s="1"/>
  <c r="G125" i="3" s="1"/>
  <c r="H125" i="3" s="1"/>
  <c r="I125" i="3" s="1"/>
  <c r="J125" i="3" s="1"/>
  <c r="E158" i="10"/>
  <c r="F158" i="10" s="1"/>
  <c r="G158" i="10" s="1"/>
  <c r="H158" i="10" s="1"/>
  <c r="I158" i="10" s="1"/>
  <c r="J158" i="10" s="1"/>
  <c r="K158" i="10" s="1"/>
  <c r="L158" i="10" s="1"/>
  <c r="M158" i="10" s="1"/>
  <c r="N158" i="10" s="1"/>
  <c r="O158" i="10" s="1"/>
  <c r="P158" i="10" s="1"/>
  <c r="E21" i="10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T45" i="10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T43" i="10"/>
  <c r="E43" i="10"/>
  <c r="F43" i="10" s="1"/>
  <c r="G43" i="10" s="1"/>
  <c r="H43" i="10" s="1"/>
  <c r="I43" i="10" s="1"/>
  <c r="J43" i="10" s="1"/>
  <c r="K43" i="10" s="1"/>
  <c r="L43" i="10" s="1"/>
  <c r="M43" i="10" s="1"/>
  <c r="N43" i="10" s="1"/>
  <c r="O43" i="10" s="1"/>
  <c r="P43" i="10" s="1"/>
  <c r="T41" i="10"/>
  <c r="E41" i="10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E37" i="10"/>
  <c r="F37" i="10" s="1"/>
  <c r="G37" i="10" s="1"/>
  <c r="H37" i="10" s="1"/>
  <c r="I37" i="10" s="1"/>
  <c r="J37" i="10" s="1"/>
  <c r="K37" i="10" s="1"/>
  <c r="L37" i="10" s="1"/>
  <c r="M37" i="10" s="1"/>
  <c r="E35" i="10"/>
  <c r="F35" i="10" s="1"/>
  <c r="G35" i="10" s="1"/>
  <c r="H35" i="10" s="1"/>
  <c r="I35" i="10" s="1"/>
  <c r="J35" i="10" s="1"/>
  <c r="K35" i="10" s="1"/>
  <c r="L35" i="10" s="1"/>
  <c r="M35" i="10" s="1"/>
  <c r="N35" i="10" s="1"/>
  <c r="O35" i="10" s="1"/>
  <c r="P35" i="10" s="1"/>
  <c r="E31" i="10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E29" i="10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E27" i="10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E25" i="10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E12" i="10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E7" i="10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E215" i="10"/>
  <c r="F215" i="10" s="1"/>
  <c r="G215" i="10" s="1"/>
  <c r="H215" i="10" s="1"/>
  <c r="I215" i="10" s="1"/>
  <c r="J215" i="10" s="1"/>
  <c r="K215" i="10" s="1"/>
  <c r="L215" i="10" s="1"/>
  <c r="M215" i="10" s="1"/>
  <c r="N215" i="10" s="1"/>
  <c r="O215" i="10" s="1"/>
  <c r="P215" i="10" s="1"/>
  <c r="E53" i="10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E55" i="10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E57" i="10"/>
  <c r="F57" i="10" s="1"/>
  <c r="G57" i="10" s="1"/>
  <c r="H57" i="10" s="1"/>
  <c r="I57" i="10" s="1"/>
  <c r="J57" i="10" s="1"/>
  <c r="K57" i="10" s="1"/>
  <c r="L57" i="10" s="1"/>
  <c r="M57" i="10" s="1"/>
  <c r="N57" i="10" s="1"/>
  <c r="O57" i="10" s="1"/>
  <c r="P57" i="10" s="1"/>
  <c r="E60" i="10"/>
  <c r="F60" i="10" s="1"/>
  <c r="G60" i="10" s="1"/>
  <c r="H60" i="10" s="1"/>
  <c r="I60" i="10" s="1"/>
  <c r="J60" i="10" s="1"/>
  <c r="K60" i="10" s="1"/>
  <c r="L60" i="10" s="1"/>
  <c r="M60" i="10" s="1"/>
  <c r="N60" i="10" s="1"/>
  <c r="O60" i="10" s="1"/>
  <c r="P60" i="10" s="1"/>
  <c r="E66" i="10"/>
  <c r="F66" i="10" s="1"/>
  <c r="G66" i="10" s="1"/>
  <c r="H66" i="10" s="1"/>
  <c r="I66" i="10" s="1"/>
  <c r="J66" i="10" s="1"/>
  <c r="K66" i="10" s="1"/>
  <c r="L66" i="10" s="1"/>
  <c r="M66" i="10" s="1"/>
  <c r="N66" i="10" s="1"/>
  <c r="O66" i="10" s="1"/>
  <c r="P66" i="10" s="1"/>
  <c r="E95" i="10"/>
  <c r="F95" i="10" s="1"/>
  <c r="G95" i="10" s="1"/>
  <c r="H95" i="10" s="1"/>
  <c r="I95" i="10" s="1"/>
  <c r="J95" i="10" s="1"/>
  <c r="K95" i="10" s="1"/>
  <c r="L95" i="10" s="1"/>
  <c r="M95" i="10" s="1"/>
  <c r="N95" i="10" s="1"/>
  <c r="O95" i="10" s="1"/>
  <c r="P95" i="10" s="1"/>
  <c r="E97" i="10"/>
  <c r="F97" i="10" s="1"/>
  <c r="G97" i="10" s="1"/>
  <c r="H97" i="10" s="1"/>
  <c r="I97" i="10" s="1"/>
  <c r="J97" i="10" s="1"/>
  <c r="K97" i="10" s="1"/>
  <c r="L97" i="10" s="1"/>
  <c r="M97" i="10" s="1"/>
  <c r="N97" i="10" s="1"/>
  <c r="O97" i="10" s="1"/>
  <c r="P97" i="10" s="1"/>
  <c r="E125" i="10"/>
  <c r="F125" i="10" s="1"/>
  <c r="G125" i="10" s="1"/>
  <c r="H125" i="10" s="1"/>
  <c r="I125" i="10" s="1"/>
  <c r="J125" i="10" s="1"/>
  <c r="K125" i="10" s="1"/>
  <c r="L125" i="10" s="1"/>
  <c r="M125" i="10" s="1"/>
  <c r="N125" i="10" s="1"/>
  <c r="O125" i="10" s="1"/>
  <c r="P125" i="10" s="1"/>
  <c r="E135" i="10"/>
  <c r="F135" i="10" s="1"/>
  <c r="G135" i="10" s="1"/>
  <c r="H135" i="10" s="1"/>
  <c r="I135" i="10" s="1"/>
  <c r="J135" i="10" s="1"/>
  <c r="K135" i="10" s="1"/>
  <c r="L135" i="10" s="1"/>
  <c r="M135" i="10" s="1"/>
  <c r="N135" i="10" s="1"/>
  <c r="O135" i="10" s="1"/>
  <c r="P135" i="10" s="1"/>
  <c r="E94" i="10"/>
  <c r="F94" i="10" s="1"/>
  <c r="G94" i="10" s="1"/>
  <c r="H94" i="10" s="1"/>
  <c r="I94" i="10" s="1"/>
  <c r="J94" i="10" s="1"/>
  <c r="K94" i="10" s="1"/>
  <c r="L94" i="10" s="1"/>
  <c r="M94" i="10" s="1"/>
  <c r="N94" i="10" s="1"/>
  <c r="O94" i="10" s="1"/>
  <c r="P94" i="10" s="1"/>
  <c r="E46" i="10"/>
  <c r="F46" i="10" s="1"/>
  <c r="G46" i="10" s="1"/>
  <c r="H46" i="10" s="1"/>
  <c r="I46" i="10" s="1"/>
  <c r="J46" i="10" s="1"/>
  <c r="K46" i="10" s="1"/>
  <c r="L46" i="10" s="1"/>
  <c r="M46" i="10" s="1"/>
  <c r="N46" i="10" s="1"/>
  <c r="O46" i="10" s="1"/>
  <c r="P46" i="10" s="1"/>
  <c r="E68" i="10"/>
  <c r="F68" i="10" s="1"/>
  <c r="G68" i="10" s="1"/>
  <c r="H68" i="10" s="1"/>
  <c r="I68" i="10" s="1"/>
  <c r="J68" i="10" s="1"/>
  <c r="K68" i="10" s="1"/>
  <c r="L68" i="10" s="1"/>
  <c r="M68" i="10" s="1"/>
  <c r="N68" i="10" s="1"/>
  <c r="O68" i="10" s="1"/>
  <c r="P68" i="10" s="1"/>
  <c r="E72" i="10"/>
  <c r="F72" i="10" s="1"/>
  <c r="G72" i="10" s="1"/>
  <c r="H72" i="10" s="1"/>
  <c r="I72" i="10" s="1"/>
  <c r="J72" i="10" s="1"/>
  <c r="K72" i="10" s="1"/>
  <c r="L72" i="10" s="1"/>
  <c r="M72" i="10" s="1"/>
  <c r="N72" i="10" s="1"/>
  <c r="O72" i="10" s="1"/>
  <c r="P72" i="10" s="1"/>
  <c r="E74" i="10"/>
  <c r="F74" i="10" s="1"/>
  <c r="G74" i="10" s="1"/>
  <c r="H74" i="10" s="1"/>
  <c r="I74" i="10" s="1"/>
  <c r="J74" i="10" s="1"/>
  <c r="K74" i="10" s="1"/>
  <c r="L74" i="10" s="1"/>
  <c r="M74" i="10" s="1"/>
  <c r="N74" i="10" s="1"/>
  <c r="O74" i="10" s="1"/>
  <c r="P74" i="10" s="1"/>
  <c r="E76" i="10"/>
  <c r="F76" i="10" s="1"/>
  <c r="G76" i="10" s="1"/>
  <c r="H76" i="10" s="1"/>
  <c r="I76" i="10" s="1"/>
  <c r="J76" i="10" s="1"/>
  <c r="K76" i="10" s="1"/>
  <c r="L76" i="10" s="1"/>
  <c r="M76" i="10" s="1"/>
  <c r="N76" i="10" s="1"/>
  <c r="O76" i="10" s="1"/>
  <c r="P76" i="10" s="1"/>
  <c r="E79" i="10"/>
  <c r="F79" i="10" s="1"/>
  <c r="G79" i="10" s="1"/>
  <c r="H79" i="10" s="1"/>
  <c r="I79" i="10" s="1"/>
  <c r="J79" i="10" s="1"/>
  <c r="K79" i="10" s="1"/>
  <c r="L79" i="10" s="1"/>
  <c r="M79" i="10" s="1"/>
  <c r="N79" i="10" s="1"/>
  <c r="O79" i="10" s="1"/>
  <c r="P79" i="10" s="1"/>
  <c r="E81" i="10"/>
  <c r="F81" i="10" s="1"/>
  <c r="G81" i="10" s="1"/>
  <c r="H81" i="10" s="1"/>
  <c r="I81" i="10" s="1"/>
  <c r="J81" i="10" s="1"/>
  <c r="K81" i="10" s="1"/>
  <c r="L81" i="10" s="1"/>
  <c r="M81" i="10" s="1"/>
  <c r="N81" i="10" s="1"/>
  <c r="O81" i="10" s="1"/>
  <c r="P81" i="10" s="1"/>
  <c r="E83" i="10"/>
  <c r="F83" i="10" s="1"/>
  <c r="G83" i="10" s="1"/>
  <c r="H83" i="10" s="1"/>
  <c r="I83" i="10" s="1"/>
  <c r="J83" i="10" s="1"/>
  <c r="K83" i="10" s="1"/>
  <c r="L83" i="10" s="1"/>
  <c r="M83" i="10" s="1"/>
  <c r="N83" i="10" s="1"/>
  <c r="O83" i="10" s="1"/>
  <c r="P83" i="10" s="1"/>
  <c r="E85" i="10"/>
  <c r="F85" i="10" s="1"/>
  <c r="G85" i="10" s="1"/>
  <c r="H85" i="10" s="1"/>
  <c r="I85" i="10" s="1"/>
  <c r="J85" i="10" s="1"/>
  <c r="K85" i="10" s="1"/>
  <c r="L85" i="10" s="1"/>
  <c r="M85" i="10" s="1"/>
  <c r="N85" i="10" s="1"/>
  <c r="O85" i="10" s="1"/>
  <c r="P85" i="10" s="1"/>
  <c r="E87" i="10"/>
  <c r="F87" i="10" s="1"/>
  <c r="G87" i="10" s="1"/>
  <c r="H87" i="10" s="1"/>
  <c r="I87" i="10" s="1"/>
  <c r="J87" i="10" s="1"/>
  <c r="K87" i="10" s="1"/>
  <c r="L87" i="10" s="1"/>
  <c r="M87" i="10" s="1"/>
  <c r="N87" i="10" s="1"/>
  <c r="O87" i="10" s="1"/>
  <c r="P87" i="10" s="1"/>
  <c r="E89" i="10"/>
  <c r="F89" i="10" s="1"/>
  <c r="G89" i="10" s="1"/>
  <c r="H89" i="10" s="1"/>
  <c r="I89" i="10" s="1"/>
  <c r="J89" i="10" s="1"/>
  <c r="K89" i="10" s="1"/>
  <c r="L89" i="10" s="1"/>
  <c r="M89" i="10" s="1"/>
  <c r="N89" i="10" s="1"/>
  <c r="O89" i="10" s="1"/>
  <c r="P89" i="10" s="1"/>
  <c r="E91" i="10"/>
  <c r="F91" i="10" s="1"/>
  <c r="G91" i="10" s="1"/>
  <c r="H91" i="10" s="1"/>
  <c r="I91" i="10" s="1"/>
  <c r="J91" i="10" s="1"/>
  <c r="K91" i="10" s="1"/>
  <c r="L91" i="10" s="1"/>
  <c r="M91" i="10" s="1"/>
  <c r="N91" i="10" s="1"/>
  <c r="O91" i="10" s="1"/>
  <c r="P91" i="10" s="1"/>
  <c r="E93" i="10"/>
  <c r="F93" i="10" s="1"/>
  <c r="G93" i="10" s="1"/>
  <c r="H93" i="10" s="1"/>
  <c r="I93" i="10" s="1"/>
  <c r="J93" i="10" s="1"/>
  <c r="K93" i="10" s="1"/>
  <c r="L93" i="10" s="1"/>
  <c r="M93" i="10" s="1"/>
  <c r="N93" i="10" s="1"/>
  <c r="O93" i="10" s="1"/>
  <c r="P93" i="10" s="1"/>
  <c r="E58" i="10"/>
  <c r="F58" i="10" s="1"/>
  <c r="G58" i="10" s="1"/>
  <c r="H58" i="10" s="1"/>
  <c r="I58" i="10" s="1"/>
  <c r="J58" i="10" s="1"/>
  <c r="K58" i="10" s="1"/>
  <c r="L58" i="10" s="1"/>
  <c r="M58" i="10" s="1"/>
  <c r="N58" i="10" s="1"/>
  <c r="O58" i="10" s="1"/>
  <c r="P58" i="10" s="1"/>
  <c r="E100" i="10"/>
  <c r="F100" i="10" s="1"/>
  <c r="G100" i="10" s="1"/>
  <c r="H100" i="10" s="1"/>
  <c r="I100" i="10" s="1"/>
  <c r="J100" i="10" s="1"/>
  <c r="K100" i="10" s="1"/>
  <c r="L100" i="10" s="1"/>
  <c r="M100" i="10" s="1"/>
  <c r="N100" i="10" s="1"/>
  <c r="O100" i="10" s="1"/>
  <c r="P100" i="10" s="1"/>
  <c r="E64" i="10"/>
  <c r="F64" i="10" s="1"/>
  <c r="G64" i="10" s="1"/>
  <c r="H64" i="10" s="1"/>
  <c r="I64" i="10" s="1"/>
  <c r="J64" i="10" s="1"/>
  <c r="K64" i="10" s="1"/>
  <c r="L64" i="10" s="1"/>
  <c r="M64" i="10" s="1"/>
  <c r="N64" i="10" s="1"/>
  <c r="O64" i="10" s="1"/>
  <c r="P64" i="10" s="1"/>
  <c r="E99" i="10"/>
  <c r="F99" i="10" s="1"/>
  <c r="G99" i="10" s="1"/>
  <c r="H99" i="10" s="1"/>
  <c r="I99" i="10" s="1"/>
  <c r="J99" i="10" s="1"/>
  <c r="K99" i="10" s="1"/>
  <c r="L99" i="10" s="1"/>
  <c r="M99" i="10" s="1"/>
  <c r="N99" i="10" s="1"/>
  <c r="O99" i="10" s="1"/>
  <c r="P99" i="10" s="1"/>
  <c r="E111" i="10"/>
  <c r="F111" i="10" s="1"/>
  <c r="G111" i="10" s="1"/>
  <c r="H111" i="10" s="1"/>
  <c r="I111" i="10" s="1"/>
  <c r="J111" i="10" s="1"/>
  <c r="K111" i="10" s="1"/>
  <c r="L111" i="10" s="1"/>
  <c r="M111" i="10" s="1"/>
  <c r="N111" i="10" s="1"/>
  <c r="O111" i="10" s="1"/>
  <c r="P111" i="10" s="1"/>
  <c r="T4" i="10"/>
  <c r="E16" i="10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T44" i="10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E40" i="10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P40" i="10" s="1"/>
  <c r="E38" i="10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T36" i="10"/>
  <c r="E34" i="10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P34" i="10" s="1"/>
  <c r="E32" i="10"/>
  <c r="F32" i="10" s="1"/>
  <c r="G32" i="10" s="1"/>
  <c r="H32" i="10" s="1"/>
  <c r="I32" i="10" s="1"/>
  <c r="J32" i="10" s="1"/>
  <c r="K32" i="10" s="1"/>
  <c r="L32" i="10" s="1"/>
  <c r="M32" i="10" s="1"/>
  <c r="N32" i="10" s="1"/>
  <c r="O32" i="10" s="1"/>
  <c r="P32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T28" i="10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T22" i="10"/>
  <c r="E22" i="10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E17" i="10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T13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T6" i="10"/>
  <c r="E214" i="10"/>
  <c r="F214" i="10" s="1"/>
  <c r="G214" i="10" s="1"/>
  <c r="H214" i="10" s="1"/>
  <c r="I214" i="10" s="1"/>
  <c r="J214" i="10" s="1"/>
  <c r="K214" i="10" s="1"/>
  <c r="L214" i="10" s="1"/>
  <c r="M214" i="10" s="1"/>
  <c r="N214" i="10" s="1"/>
  <c r="O214" i="10" s="1"/>
  <c r="P214" i="10" s="1"/>
  <c r="E212" i="10"/>
  <c r="F212" i="10" s="1"/>
  <c r="G212" i="10" s="1"/>
  <c r="H212" i="10" s="1"/>
  <c r="I212" i="10" s="1"/>
  <c r="J212" i="10" s="1"/>
  <c r="K212" i="10" s="1"/>
  <c r="L212" i="10" s="1"/>
  <c r="M212" i="10" s="1"/>
  <c r="N212" i="10" s="1"/>
  <c r="O212" i="10" s="1"/>
  <c r="P212" i="10" s="1"/>
  <c r="E157" i="10"/>
  <c r="F157" i="10" s="1"/>
  <c r="G157" i="10" s="1"/>
  <c r="H157" i="10" s="1"/>
  <c r="I157" i="10" s="1"/>
  <c r="J157" i="10" s="1"/>
  <c r="K157" i="10" s="1"/>
  <c r="L157" i="10" s="1"/>
  <c r="M157" i="10" s="1"/>
  <c r="N157" i="10" s="1"/>
  <c r="O157" i="10" s="1"/>
  <c r="P157" i="10" s="1"/>
  <c r="E155" i="10"/>
  <c r="F155" i="10" s="1"/>
  <c r="G155" i="10" s="1"/>
  <c r="H155" i="10" s="1"/>
  <c r="I155" i="10" s="1"/>
  <c r="J155" i="10" s="1"/>
  <c r="K155" i="10" s="1"/>
  <c r="L155" i="10" s="1"/>
  <c r="M155" i="10" s="1"/>
  <c r="N155" i="10" s="1"/>
  <c r="O155" i="10" s="1"/>
  <c r="P155" i="10" s="1"/>
  <c r="T153" i="10"/>
  <c r="E153" i="10"/>
  <c r="F153" i="10" s="1"/>
  <c r="G153" i="10" s="1"/>
  <c r="H153" i="10" s="1"/>
  <c r="I153" i="10" s="1"/>
  <c r="J153" i="10" s="1"/>
  <c r="K153" i="10" s="1"/>
  <c r="L153" i="10" s="1"/>
  <c r="M153" i="10" s="1"/>
  <c r="N153" i="10" s="1"/>
  <c r="O153" i="10" s="1"/>
  <c r="P153" i="10" s="1"/>
  <c r="E151" i="10"/>
  <c r="F151" i="10" s="1"/>
  <c r="G151" i="10" s="1"/>
  <c r="H151" i="10" s="1"/>
  <c r="I151" i="10" s="1"/>
  <c r="J151" i="10" s="1"/>
  <c r="K151" i="10" s="1"/>
  <c r="L151" i="10" s="1"/>
  <c r="M151" i="10" s="1"/>
  <c r="N151" i="10" s="1"/>
  <c r="O151" i="10" s="1"/>
  <c r="P151" i="10" s="1"/>
  <c r="E149" i="10"/>
  <c r="F149" i="10" s="1"/>
  <c r="G149" i="10" s="1"/>
  <c r="H149" i="10" s="1"/>
  <c r="I149" i="10" s="1"/>
  <c r="J149" i="10" s="1"/>
  <c r="K149" i="10" s="1"/>
  <c r="L149" i="10" s="1"/>
  <c r="M149" i="10" s="1"/>
  <c r="N149" i="10" s="1"/>
  <c r="O149" i="10" s="1"/>
  <c r="P149" i="10" s="1"/>
  <c r="T147" i="10"/>
  <c r="E147" i="10"/>
  <c r="F147" i="10" s="1"/>
  <c r="G147" i="10" s="1"/>
  <c r="H147" i="10" s="1"/>
  <c r="I147" i="10" s="1"/>
  <c r="J147" i="10" s="1"/>
  <c r="K147" i="10" s="1"/>
  <c r="L147" i="10" s="1"/>
  <c r="M147" i="10" s="1"/>
  <c r="N147" i="10" s="1"/>
  <c r="O147" i="10" s="1"/>
  <c r="P147" i="10" s="1"/>
  <c r="E145" i="10"/>
  <c r="F145" i="10" s="1"/>
  <c r="G145" i="10" s="1"/>
  <c r="H145" i="10" s="1"/>
  <c r="I145" i="10" s="1"/>
  <c r="J145" i="10" s="1"/>
  <c r="K145" i="10" s="1"/>
  <c r="L145" i="10" s="1"/>
  <c r="M145" i="10" s="1"/>
  <c r="N145" i="10" s="1"/>
  <c r="O145" i="10" s="1"/>
  <c r="P145" i="10" s="1"/>
  <c r="T143" i="10"/>
  <c r="E143" i="10"/>
  <c r="F143" i="10" s="1"/>
  <c r="G143" i="10" s="1"/>
  <c r="H143" i="10" s="1"/>
  <c r="I143" i="10" s="1"/>
  <c r="J143" i="10" s="1"/>
  <c r="K143" i="10" s="1"/>
  <c r="L143" i="10" s="1"/>
  <c r="M143" i="10" s="1"/>
  <c r="N143" i="10" s="1"/>
  <c r="O143" i="10" s="1"/>
  <c r="P143" i="10" s="1"/>
  <c r="E141" i="10"/>
  <c r="F141" i="10" s="1"/>
  <c r="G141" i="10" s="1"/>
  <c r="H141" i="10" s="1"/>
  <c r="I141" i="10" s="1"/>
  <c r="J141" i="10" s="1"/>
  <c r="K141" i="10" s="1"/>
  <c r="L141" i="10" s="1"/>
  <c r="M141" i="10" s="1"/>
  <c r="N141" i="10" s="1"/>
  <c r="O141" i="10" s="1"/>
  <c r="P141" i="10" s="1"/>
  <c r="E48" i="10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P48" i="10" s="1"/>
  <c r="E52" i="10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P52" i="10" s="1"/>
  <c r="T54" i="10"/>
  <c r="E54" i="10"/>
  <c r="F54" i="10" s="1"/>
  <c r="G54" i="10" s="1"/>
  <c r="H54" i="10" s="1"/>
  <c r="I54" i="10" s="1"/>
  <c r="J54" i="10" s="1"/>
  <c r="K54" i="10" s="1"/>
  <c r="L54" i="10" s="1"/>
  <c r="M54" i="10" s="1"/>
  <c r="N54" i="10" s="1"/>
  <c r="O54" i="10" s="1"/>
  <c r="P54" i="10" s="1"/>
  <c r="T56" i="10"/>
  <c r="E56" i="10"/>
  <c r="F56" i="10" s="1"/>
  <c r="G56" i="10" s="1"/>
  <c r="H56" i="10" s="1"/>
  <c r="I56" i="10" s="1"/>
  <c r="J56" i="10" s="1"/>
  <c r="K56" i="10" s="1"/>
  <c r="L56" i="10" s="1"/>
  <c r="M56" i="10" s="1"/>
  <c r="N56" i="10" s="1"/>
  <c r="O56" i="10" s="1"/>
  <c r="P56" i="10" s="1"/>
  <c r="E67" i="10"/>
  <c r="F67" i="10" s="1"/>
  <c r="G67" i="10" s="1"/>
  <c r="H67" i="10" s="1"/>
  <c r="I67" i="10" s="1"/>
  <c r="J67" i="10" s="1"/>
  <c r="K67" i="10" s="1"/>
  <c r="L67" i="10" s="1"/>
  <c r="M67" i="10" s="1"/>
  <c r="N67" i="10" s="1"/>
  <c r="O67" i="10" s="1"/>
  <c r="P67" i="10" s="1"/>
  <c r="E96" i="10"/>
  <c r="F96" i="10" s="1"/>
  <c r="G96" i="10" s="1"/>
  <c r="H96" i="10" s="1"/>
  <c r="I96" i="10" s="1"/>
  <c r="J96" i="10" s="1"/>
  <c r="K96" i="10" s="1"/>
  <c r="L96" i="10" s="1"/>
  <c r="M96" i="10" s="1"/>
  <c r="N96" i="10" s="1"/>
  <c r="O96" i="10" s="1"/>
  <c r="P96" i="10" s="1"/>
  <c r="T104" i="10"/>
  <c r="E104" i="10"/>
  <c r="F104" i="10" s="1"/>
  <c r="G104" i="10" s="1"/>
  <c r="H104" i="10" s="1"/>
  <c r="I104" i="10" s="1"/>
  <c r="J104" i="10" s="1"/>
  <c r="K104" i="10" s="1"/>
  <c r="L104" i="10" s="1"/>
  <c r="M104" i="10" s="1"/>
  <c r="N104" i="10" s="1"/>
  <c r="O104" i="10" s="1"/>
  <c r="P104" i="10" s="1"/>
  <c r="T108" i="10"/>
  <c r="E108" i="10"/>
  <c r="F108" i="10" s="1"/>
  <c r="G108" i="10" s="1"/>
  <c r="H108" i="10" s="1"/>
  <c r="I108" i="10" s="1"/>
  <c r="J108" i="10" s="1"/>
  <c r="K108" i="10" s="1"/>
  <c r="L108" i="10" s="1"/>
  <c r="M108" i="10" s="1"/>
  <c r="N108" i="10" s="1"/>
  <c r="O108" i="10" s="1"/>
  <c r="P108" i="10" s="1"/>
  <c r="T120" i="10"/>
  <c r="E120" i="10"/>
  <c r="F120" i="10" s="1"/>
  <c r="G120" i="10" s="1"/>
  <c r="H120" i="10" s="1"/>
  <c r="I120" i="10" s="1"/>
  <c r="J120" i="10" s="1"/>
  <c r="K120" i="10" s="1"/>
  <c r="L120" i="10" s="1"/>
  <c r="M120" i="10" s="1"/>
  <c r="N120" i="10" s="1"/>
  <c r="O120" i="10" s="1"/>
  <c r="P120" i="10" s="1"/>
  <c r="E122" i="10"/>
  <c r="F122" i="10" s="1"/>
  <c r="G122" i="10" s="1"/>
  <c r="H122" i="10" s="1"/>
  <c r="I122" i="10" s="1"/>
  <c r="J122" i="10" s="1"/>
  <c r="K122" i="10" s="1"/>
  <c r="L122" i="10" s="1"/>
  <c r="M122" i="10" s="1"/>
  <c r="N122" i="10" s="1"/>
  <c r="O122" i="10" s="1"/>
  <c r="P122" i="10" s="1"/>
  <c r="T124" i="10"/>
  <c r="E124" i="10"/>
  <c r="F124" i="10" s="1"/>
  <c r="G124" i="10" s="1"/>
  <c r="H124" i="10" s="1"/>
  <c r="I124" i="10" s="1"/>
  <c r="J124" i="10" s="1"/>
  <c r="K124" i="10" s="1"/>
  <c r="L124" i="10" s="1"/>
  <c r="M124" i="10" s="1"/>
  <c r="N124" i="10" s="1"/>
  <c r="O124" i="10" s="1"/>
  <c r="P124" i="10" s="1"/>
  <c r="E126" i="10"/>
  <c r="F126" i="10" s="1"/>
  <c r="G126" i="10" s="1"/>
  <c r="H126" i="10" s="1"/>
  <c r="I126" i="10" s="1"/>
  <c r="J126" i="10" s="1"/>
  <c r="K126" i="10" s="1"/>
  <c r="L126" i="10" s="1"/>
  <c r="M126" i="10" s="1"/>
  <c r="N126" i="10" s="1"/>
  <c r="O126" i="10" s="1"/>
  <c r="P126" i="10" s="1"/>
  <c r="T128" i="10"/>
  <c r="E128" i="10"/>
  <c r="F128" i="10" s="1"/>
  <c r="G128" i="10" s="1"/>
  <c r="H128" i="10" s="1"/>
  <c r="I128" i="10" s="1"/>
  <c r="J128" i="10" s="1"/>
  <c r="K128" i="10" s="1"/>
  <c r="L128" i="10" s="1"/>
  <c r="M128" i="10" s="1"/>
  <c r="N128" i="10" s="1"/>
  <c r="O128" i="10" s="1"/>
  <c r="P128" i="10" s="1"/>
  <c r="T134" i="10"/>
  <c r="E134" i="10"/>
  <c r="F134" i="10" s="1"/>
  <c r="G134" i="10" s="1"/>
  <c r="H134" i="10" s="1"/>
  <c r="I134" i="10" s="1"/>
  <c r="J134" i="10" s="1"/>
  <c r="K134" i="10" s="1"/>
  <c r="L134" i="10" s="1"/>
  <c r="M134" i="10" s="1"/>
  <c r="N134" i="10" s="1"/>
  <c r="O134" i="10" s="1"/>
  <c r="P134" i="10" s="1"/>
  <c r="T136" i="10"/>
  <c r="T138" i="10"/>
  <c r="T137" i="10"/>
  <c r="E137" i="10"/>
  <c r="F137" i="10" s="1"/>
  <c r="G137" i="10" s="1"/>
  <c r="H137" i="10" s="1"/>
  <c r="I137" i="10" s="1"/>
  <c r="J137" i="10" s="1"/>
  <c r="K137" i="10" s="1"/>
  <c r="L137" i="10" s="1"/>
  <c r="M137" i="10" s="1"/>
  <c r="N137" i="10" s="1"/>
  <c r="O137" i="10" s="1"/>
  <c r="P137" i="10" s="1"/>
  <c r="T156" i="10"/>
  <c r="T154" i="10"/>
  <c r="T152" i="10"/>
  <c r="T144" i="10"/>
  <c r="E144" i="10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P144" i="10" s="1"/>
  <c r="D5" i="10"/>
  <c r="Q5" i="10" s="1"/>
  <c r="E117" i="3"/>
  <c r="F117" i="3" s="1"/>
  <c r="G117" i="3" s="1"/>
  <c r="H117" i="3" s="1"/>
  <c r="I117" i="3" s="1"/>
  <c r="J117" i="3" s="1"/>
  <c r="O117" i="3" s="1"/>
  <c r="D97" i="3"/>
  <c r="D131" i="3"/>
  <c r="D93" i="3"/>
  <c r="E194" i="3"/>
  <c r="F194" i="3" s="1"/>
  <c r="G194" i="3" s="1"/>
  <c r="H194" i="3" s="1"/>
  <c r="I194" i="3" s="1"/>
  <c r="J194" i="3" s="1"/>
  <c r="K77" i="3"/>
  <c r="N77" i="3" s="1"/>
  <c r="J159" i="4"/>
  <c r="E159" i="3" s="1"/>
  <c r="F159" i="3" s="1"/>
  <c r="G159" i="3" s="1"/>
  <c r="H159" i="3" s="1"/>
  <c r="I159" i="3" s="1"/>
  <c r="J159" i="3" s="1"/>
  <c r="K159" i="3"/>
  <c r="N159" i="3" s="1"/>
  <c r="J163" i="4"/>
  <c r="E163" i="3" s="1"/>
  <c r="F163" i="3" s="1"/>
  <c r="G163" i="3" s="1"/>
  <c r="H163" i="3" s="1"/>
  <c r="I163" i="3" s="1"/>
  <c r="J163" i="3" s="1"/>
  <c r="K163" i="3"/>
  <c r="N163" i="3" s="1"/>
  <c r="K199" i="3"/>
  <c r="N199" i="3" s="1"/>
  <c r="J157" i="4"/>
  <c r="E157" i="3" s="1"/>
  <c r="F157" i="3" s="1"/>
  <c r="G157" i="3" s="1"/>
  <c r="H157" i="3" s="1"/>
  <c r="I157" i="3" s="1"/>
  <c r="J157" i="3" s="1"/>
  <c r="K157" i="3"/>
  <c r="N157" i="3" s="1"/>
  <c r="J165" i="4"/>
  <c r="E165" i="3" s="1"/>
  <c r="F165" i="3" s="1"/>
  <c r="G165" i="3" s="1"/>
  <c r="H165" i="3" s="1"/>
  <c r="I165" i="3" s="1"/>
  <c r="J165" i="3" s="1"/>
  <c r="K165" i="3"/>
  <c r="N165" i="3" s="1"/>
  <c r="J169" i="4"/>
  <c r="E169" i="3" s="1"/>
  <c r="F169" i="3" s="1"/>
  <c r="G169" i="3" s="1"/>
  <c r="H169" i="3" s="1"/>
  <c r="I169" i="3" s="1"/>
  <c r="J169" i="3" s="1"/>
  <c r="K169" i="3"/>
  <c r="N169" i="3" s="1"/>
  <c r="J177" i="4"/>
  <c r="E177" i="3" s="1"/>
  <c r="F177" i="3" s="1"/>
  <c r="G177" i="3" s="1"/>
  <c r="H177" i="3" s="1"/>
  <c r="I177" i="3" s="1"/>
  <c r="J177" i="3" s="1"/>
  <c r="K177" i="3"/>
  <c r="J197" i="4"/>
  <c r="E197" i="3" s="1"/>
  <c r="F197" i="3" s="1"/>
  <c r="G197" i="3" s="1"/>
  <c r="H197" i="3" s="1"/>
  <c r="I197" i="3" s="1"/>
  <c r="J197" i="3" s="1"/>
  <c r="K197" i="3"/>
  <c r="N197" i="3" s="1"/>
  <c r="K201" i="3"/>
  <c r="N201" i="3" s="1"/>
  <c r="J154" i="4"/>
  <c r="E154" i="3" s="1"/>
  <c r="F154" i="3" s="1"/>
  <c r="G154" i="3" s="1"/>
  <c r="H154" i="3" s="1"/>
  <c r="I154" i="3" s="1"/>
  <c r="J154" i="3" s="1"/>
  <c r="K154" i="3"/>
  <c r="N154" i="3" s="1"/>
  <c r="J158" i="4"/>
  <c r="E158" i="3" s="1"/>
  <c r="F158" i="3" s="1"/>
  <c r="G158" i="3" s="1"/>
  <c r="H158" i="3" s="1"/>
  <c r="I158" i="3" s="1"/>
  <c r="J158" i="3" s="1"/>
  <c r="K158" i="3"/>
  <c r="N158" i="3" s="1"/>
  <c r="J162" i="4"/>
  <c r="E162" i="3" s="1"/>
  <c r="F162" i="3" s="1"/>
  <c r="G162" i="3" s="1"/>
  <c r="H162" i="3" s="1"/>
  <c r="I162" i="3" s="1"/>
  <c r="J162" i="3" s="1"/>
  <c r="K162" i="3"/>
  <c r="N162" i="3" s="1"/>
  <c r="J166" i="4"/>
  <c r="E166" i="3" s="1"/>
  <c r="F166" i="3" s="1"/>
  <c r="G166" i="3" s="1"/>
  <c r="H166" i="3" s="1"/>
  <c r="I166" i="3" s="1"/>
  <c r="J166" i="3" s="1"/>
  <c r="K166" i="3"/>
  <c r="N166" i="3" s="1"/>
  <c r="J170" i="4"/>
  <c r="E170" i="3" s="1"/>
  <c r="F170" i="3" s="1"/>
  <c r="G170" i="3" s="1"/>
  <c r="H170" i="3" s="1"/>
  <c r="I170" i="3" s="1"/>
  <c r="J170" i="3" s="1"/>
  <c r="K170" i="3"/>
  <c r="N170" i="3" s="1"/>
  <c r="J198" i="4"/>
  <c r="E198" i="3" s="1"/>
  <c r="F198" i="3" s="1"/>
  <c r="G198" i="3" s="1"/>
  <c r="H198" i="3" s="1"/>
  <c r="I198" i="3" s="1"/>
  <c r="J198" i="3" s="1"/>
  <c r="K198" i="3"/>
  <c r="N198" i="3" s="1"/>
  <c r="K202" i="3"/>
  <c r="N202" i="3" s="1"/>
  <c r="K194" i="3"/>
  <c r="N194" i="3" s="1"/>
  <c r="K190" i="3"/>
  <c r="N190" i="3" s="1"/>
  <c r="K186" i="3"/>
  <c r="N186" i="3" s="1"/>
  <c r="K184" i="3"/>
  <c r="N184" i="3" s="1"/>
  <c r="K182" i="3"/>
  <c r="N182" i="3" s="1"/>
  <c r="K178" i="3"/>
  <c r="N178" i="3" s="1"/>
  <c r="D181" i="10"/>
  <c r="Q181" i="10" s="1"/>
  <c r="T181" i="10" s="1"/>
  <c r="K174" i="3"/>
  <c r="N174" i="3" s="1"/>
  <c r="K172" i="3"/>
  <c r="N172" i="3" s="1"/>
  <c r="K168" i="3"/>
  <c r="N168" i="3" s="1"/>
  <c r="K160" i="3"/>
  <c r="N160" i="3" s="1"/>
  <c r="K156" i="3"/>
  <c r="N156" i="3" s="1"/>
  <c r="K206" i="3"/>
  <c r="N206" i="3" s="1"/>
  <c r="J135" i="2"/>
  <c r="D135" i="3" s="1"/>
  <c r="K135" i="3"/>
  <c r="J155" i="4"/>
  <c r="E155" i="3" s="1"/>
  <c r="F155" i="3" s="1"/>
  <c r="G155" i="3" s="1"/>
  <c r="H155" i="3" s="1"/>
  <c r="I155" i="3" s="1"/>
  <c r="J155" i="3" s="1"/>
  <c r="K155" i="3"/>
  <c r="N155" i="3" s="1"/>
  <c r="J167" i="4"/>
  <c r="E167" i="3" s="1"/>
  <c r="F167" i="3" s="1"/>
  <c r="G167" i="3" s="1"/>
  <c r="H167" i="3" s="1"/>
  <c r="I167" i="3" s="1"/>
  <c r="J167" i="3" s="1"/>
  <c r="K167" i="3"/>
  <c r="N167" i="3" s="1"/>
  <c r="J195" i="4"/>
  <c r="E195" i="3" s="1"/>
  <c r="F195" i="3" s="1"/>
  <c r="G195" i="3" s="1"/>
  <c r="H195" i="3" s="1"/>
  <c r="I195" i="3" s="1"/>
  <c r="J195" i="3" s="1"/>
  <c r="K195" i="3"/>
  <c r="N195" i="3" s="1"/>
  <c r="J203" i="4"/>
  <c r="E203" i="3" s="1"/>
  <c r="F203" i="3" s="1"/>
  <c r="G203" i="3" s="1"/>
  <c r="H203" i="3" s="1"/>
  <c r="I203" i="3" s="1"/>
  <c r="J203" i="3" s="1"/>
  <c r="K203" i="3"/>
  <c r="N203" i="3" s="1"/>
  <c r="J164" i="4"/>
  <c r="E164" i="3" s="1"/>
  <c r="F164" i="3" s="1"/>
  <c r="G164" i="3" s="1"/>
  <c r="H164" i="3" s="1"/>
  <c r="I164" i="3" s="1"/>
  <c r="J164" i="3" s="1"/>
  <c r="K164" i="3"/>
  <c r="N164" i="3" s="1"/>
  <c r="K188" i="3"/>
  <c r="N188" i="3" s="1"/>
  <c r="K196" i="3"/>
  <c r="N196" i="3" s="1"/>
  <c r="K205" i="3"/>
  <c r="N205" i="3" s="1"/>
  <c r="K193" i="3"/>
  <c r="N193" i="3" s="1"/>
  <c r="K191" i="3"/>
  <c r="N191" i="3" s="1"/>
  <c r="K189" i="3"/>
  <c r="N189" i="3" s="1"/>
  <c r="K187" i="3"/>
  <c r="N187" i="3" s="1"/>
  <c r="K185" i="3"/>
  <c r="N185" i="3" s="1"/>
  <c r="K183" i="3"/>
  <c r="N183" i="3" s="1"/>
  <c r="K181" i="3"/>
  <c r="N181" i="3" s="1"/>
  <c r="K179" i="3"/>
  <c r="N179" i="3" s="1"/>
  <c r="K175" i="3"/>
  <c r="N175" i="3" s="1"/>
  <c r="K173" i="3"/>
  <c r="N173" i="3" s="1"/>
  <c r="K171" i="3"/>
  <c r="N171" i="3" s="1"/>
  <c r="K161" i="3"/>
  <c r="N161" i="3" s="1"/>
  <c r="N109" i="3"/>
  <c r="F77" i="3"/>
  <c r="G77" i="3" s="1"/>
  <c r="H77" i="3" s="1"/>
  <c r="I77" i="3" s="1"/>
  <c r="J77" i="3" s="1"/>
  <c r="F78" i="3"/>
  <c r="G78" i="3" s="1"/>
  <c r="H78" i="3" s="1"/>
  <c r="I78" i="3" s="1"/>
  <c r="J78" i="3" s="1"/>
  <c r="O78" i="3" s="1"/>
  <c r="J15" i="5"/>
  <c r="J213" i="5" s="1"/>
  <c r="D89" i="3"/>
  <c r="E89" i="3"/>
  <c r="F89" i="3" s="1"/>
  <c r="G89" i="3" s="1"/>
  <c r="H89" i="3" s="1"/>
  <c r="I89" i="3" s="1"/>
  <c r="J89" i="3" s="1"/>
  <c r="O89" i="3" s="1"/>
  <c r="J2" i="4"/>
  <c r="J2" i="2"/>
  <c r="D210" i="3"/>
  <c r="D209" i="3"/>
  <c r="D208" i="3"/>
  <c r="E152" i="10" l="1"/>
  <c r="F152" i="10" s="1"/>
  <c r="G152" i="10" s="1"/>
  <c r="H152" i="10" s="1"/>
  <c r="I152" i="10" s="1"/>
  <c r="J152" i="10" s="1"/>
  <c r="K152" i="10" s="1"/>
  <c r="L152" i="10" s="1"/>
  <c r="M152" i="10" s="1"/>
  <c r="N152" i="10" s="1"/>
  <c r="O152" i="10" s="1"/>
  <c r="P152" i="10" s="1"/>
  <c r="E154" i="10"/>
  <c r="F154" i="10" s="1"/>
  <c r="G154" i="10" s="1"/>
  <c r="H154" i="10" s="1"/>
  <c r="I154" i="10" s="1"/>
  <c r="J154" i="10" s="1"/>
  <c r="K154" i="10" s="1"/>
  <c r="L154" i="10" s="1"/>
  <c r="M154" i="10" s="1"/>
  <c r="N154" i="10" s="1"/>
  <c r="O154" i="10" s="1"/>
  <c r="P154" i="10" s="1"/>
  <c r="E156" i="10"/>
  <c r="F156" i="10" s="1"/>
  <c r="G156" i="10" s="1"/>
  <c r="H156" i="10" s="1"/>
  <c r="I156" i="10" s="1"/>
  <c r="J156" i="10" s="1"/>
  <c r="K156" i="10" s="1"/>
  <c r="L156" i="10" s="1"/>
  <c r="M156" i="10" s="1"/>
  <c r="N156" i="10" s="1"/>
  <c r="O156" i="10" s="1"/>
  <c r="P156" i="10" s="1"/>
  <c r="E138" i="10"/>
  <c r="F138" i="10" s="1"/>
  <c r="G138" i="10" s="1"/>
  <c r="H138" i="10" s="1"/>
  <c r="I138" i="10" s="1"/>
  <c r="J138" i="10" s="1"/>
  <c r="K138" i="10" s="1"/>
  <c r="L138" i="10" s="1"/>
  <c r="M138" i="10" s="1"/>
  <c r="N138" i="10" s="1"/>
  <c r="O138" i="10" s="1"/>
  <c r="P138" i="10" s="1"/>
  <c r="E136" i="10"/>
  <c r="F136" i="10" s="1"/>
  <c r="G136" i="10" s="1"/>
  <c r="H136" i="10" s="1"/>
  <c r="I136" i="10" s="1"/>
  <c r="J136" i="10" s="1"/>
  <c r="K136" i="10" s="1"/>
  <c r="L136" i="10" s="1"/>
  <c r="M136" i="10" s="1"/>
  <c r="N136" i="10" s="1"/>
  <c r="O136" i="10" s="1"/>
  <c r="P136" i="10" s="1"/>
  <c r="E13" i="10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E28" i="10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E44" i="10"/>
  <c r="F44" i="10" s="1"/>
  <c r="G44" i="10" s="1"/>
  <c r="H44" i="10" s="1"/>
  <c r="I44" i="10" s="1"/>
  <c r="J44" i="10" s="1"/>
  <c r="K44" i="10" s="1"/>
  <c r="L44" i="10" s="1"/>
  <c r="M44" i="10" s="1"/>
  <c r="N44" i="10" s="1"/>
  <c r="O44" i="10" s="1"/>
  <c r="P44" i="10" s="1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E133" i="10"/>
  <c r="F133" i="10" s="1"/>
  <c r="G133" i="10" s="1"/>
  <c r="H133" i="10" s="1"/>
  <c r="I133" i="10" s="1"/>
  <c r="J133" i="10" s="1"/>
  <c r="K133" i="10" s="1"/>
  <c r="L133" i="10" s="1"/>
  <c r="M133" i="10" s="1"/>
  <c r="N133" i="10" s="1"/>
  <c r="O133" i="10" s="1"/>
  <c r="P133" i="10" s="1"/>
  <c r="E109" i="10"/>
  <c r="F109" i="10" s="1"/>
  <c r="G109" i="10" s="1"/>
  <c r="H109" i="10" s="1"/>
  <c r="I109" i="10" s="1"/>
  <c r="J109" i="10" s="1"/>
  <c r="K109" i="10" s="1"/>
  <c r="L109" i="10" s="1"/>
  <c r="M109" i="10" s="1"/>
  <c r="N109" i="10" s="1"/>
  <c r="O109" i="10" s="1"/>
  <c r="P109" i="10" s="1"/>
  <c r="E213" i="10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P213" i="10" s="1"/>
  <c r="U213" i="10" s="1"/>
  <c r="E3" i="10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E10" i="10"/>
  <c r="F10" i="10" s="1"/>
  <c r="G10" i="10" s="1"/>
  <c r="H10" i="10" s="1"/>
  <c r="I10" i="10" s="1"/>
  <c r="J10" i="10" s="1"/>
  <c r="K10" i="10" s="1"/>
  <c r="L10" i="10" s="1"/>
  <c r="M10" i="10" s="1"/>
  <c r="N10" i="10" s="1"/>
  <c r="O10" i="10" s="1"/>
  <c r="P10" i="10" s="1"/>
  <c r="E20" i="10"/>
  <c r="F20" i="10" s="1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U143" i="10"/>
  <c r="U111" i="10"/>
  <c r="U99" i="10"/>
  <c r="U100" i="10"/>
  <c r="U93" i="10"/>
  <c r="U91" i="10"/>
  <c r="U89" i="10"/>
  <c r="U87" i="10"/>
  <c r="U85" i="10"/>
  <c r="U83" i="10"/>
  <c r="U133" i="10"/>
  <c r="U135" i="10"/>
  <c r="U124" i="10"/>
  <c r="U144" i="10"/>
  <c r="U152" i="10"/>
  <c r="U154" i="10"/>
  <c r="U156" i="10"/>
  <c r="U137" i="10"/>
  <c r="U138" i="10"/>
  <c r="U136" i="10"/>
  <c r="U134" i="10"/>
  <c r="U128" i="10"/>
  <c r="U120" i="10"/>
  <c r="U108" i="10"/>
  <c r="U104" i="10"/>
  <c r="U147" i="10"/>
  <c r="U153" i="10"/>
  <c r="N37" i="10"/>
  <c r="O37" i="10" s="1"/>
  <c r="P37" i="10" s="1"/>
  <c r="U141" i="10"/>
  <c r="U94" i="10"/>
  <c r="U125" i="10"/>
  <c r="U97" i="10"/>
  <c r="U95" i="10"/>
  <c r="U81" i="10"/>
  <c r="U79" i="10"/>
  <c r="U76" i="10"/>
  <c r="U74" i="10"/>
  <c r="U72" i="10"/>
  <c r="U158" i="10"/>
  <c r="U126" i="10"/>
  <c r="U122" i="10"/>
  <c r="U96" i="10"/>
  <c r="U145" i="10"/>
  <c r="U149" i="10"/>
  <c r="U151" i="10"/>
  <c r="U155" i="10"/>
  <c r="U212" i="10"/>
  <c r="U214" i="10"/>
  <c r="U109" i="10"/>
  <c r="U215" i="10"/>
  <c r="U157" i="10"/>
  <c r="E61" i="10"/>
  <c r="F61" i="10" s="1"/>
  <c r="G61" i="10" s="1"/>
  <c r="H61" i="10" s="1"/>
  <c r="I61" i="10" s="1"/>
  <c r="J61" i="10" s="1"/>
  <c r="K61" i="10" s="1"/>
  <c r="L61" i="10" s="1"/>
  <c r="M61" i="10" s="1"/>
  <c r="N61" i="10" s="1"/>
  <c r="O61" i="10" s="1"/>
  <c r="P61" i="10" s="1"/>
  <c r="E63" i="10"/>
  <c r="F63" i="10" s="1"/>
  <c r="G63" i="10" s="1"/>
  <c r="H63" i="10" s="1"/>
  <c r="I63" i="10" s="1"/>
  <c r="J63" i="10" s="1"/>
  <c r="K63" i="10" s="1"/>
  <c r="L63" i="10" s="1"/>
  <c r="M63" i="10" s="1"/>
  <c r="N63" i="10" s="1"/>
  <c r="O63" i="10" s="1"/>
  <c r="P63" i="10" s="1"/>
  <c r="E101" i="10"/>
  <c r="F101" i="10" s="1"/>
  <c r="G101" i="10" s="1"/>
  <c r="H101" i="10" s="1"/>
  <c r="I101" i="10" s="1"/>
  <c r="J101" i="10" s="1"/>
  <c r="K101" i="10" s="1"/>
  <c r="L101" i="10" s="1"/>
  <c r="M101" i="10" s="1"/>
  <c r="N101" i="10" s="1"/>
  <c r="O101" i="10" s="1"/>
  <c r="P101" i="10" s="1"/>
  <c r="U101" i="10" s="1"/>
  <c r="E33" i="10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E127" i="10"/>
  <c r="F127" i="10" s="1"/>
  <c r="G127" i="10" s="1"/>
  <c r="H127" i="10" s="1"/>
  <c r="I127" i="10" s="1"/>
  <c r="J127" i="10" s="1"/>
  <c r="K127" i="10" s="1"/>
  <c r="L127" i="10" s="1"/>
  <c r="M127" i="10" s="1"/>
  <c r="N127" i="10" s="1"/>
  <c r="O127" i="10" s="1"/>
  <c r="P127" i="10" s="1"/>
  <c r="U127" i="10" s="1"/>
  <c r="E123" i="10"/>
  <c r="F123" i="10" s="1"/>
  <c r="G123" i="10" s="1"/>
  <c r="H123" i="10" s="1"/>
  <c r="I123" i="10" s="1"/>
  <c r="J123" i="10" s="1"/>
  <c r="K123" i="10" s="1"/>
  <c r="L123" i="10" s="1"/>
  <c r="M123" i="10" s="1"/>
  <c r="N123" i="10" s="1"/>
  <c r="O123" i="10" s="1"/>
  <c r="P123" i="10" s="1"/>
  <c r="U123" i="10" s="1"/>
  <c r="E105" i="10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P105" i="10" s="1"/>
  <c r="U105" i="10" s="1"/>
  <c r="E49" i="10"/>
  <c r="F49" i="10" s="1"/>
  <c r="G49" i="10" s="1"/>
  <c r="H49" i="10" s="1"/>
  <c r="I49" i="10" s="1"/>
  <c r="J49" i="10" s="1"/>
  <c r="K49" i="10" s="1"/>
  <c r="L49" i="10" s="1"/>
  <c r="M49" i="10" s="1"/>
  <c r="N49" i="10" s="1"/>
  <c r="O49" i="10" s="1"/>
  <c r="P49" i="10" s="1"/>
  <c r="E113" i="10"/>
  <c r="F113" i="10" s="1"/>
  <c r="G113" i="10" s="1"/>
  <c r="H113" i="10" s="1"/>
  <c r="I113" i="10" s="1"/>
  <c r="J113" i="10" s="1"/>
  <c r="K113" i="10" s="1"/>
  <c r="L113" i="10" s="1"/>
  <c r="M113" i="10" s="1"/>
  <c r="N113" i="10" s="1"/>
  <c r="O113" i="10" s="1"/>
  <c r="P113" i="10" s="1"/>
  <c r="U113" i="10" s="1"/>
  <c r="E70" i="10"/>
  <c r="F70" i="10" s="1"/>
  <c r="G70" i="10" s="1"/>
  <c r="H70" i="10" s="1"/>
  <c r="I70" i="10" s="1"/>
  <c r="J70" i="10" s="1"/>
  <c r="K70" i="10" s="1"/>
  <c r="L70" i="10" s="1"/>
  <c r="M70" i="10" s="1"/>
  <c r="N70" i="10" s="1"/>
  <c r="O70" i="10" s="1"/>
  <c r="P70" i="10" s="1"/>
  <c r="E62" i="10"/>
  <c r="F62" i="10" s="1"/>
  <c r="G62" i="10" s="1"/>
  <c r="H62" i="10" s="1"/>
  <c r="I62" i="10" s="1"/>
  <c r="J62" i="10" s="1"/>
  <c r="K62" i="10" s="1"/>
  <c r="L62" i="10" s="1"/>
  <c r="M62" i="10" s="1"/>
  <c r="N62" i="10" s="1"/>
  <c r="O62" i="10" s="1"/>
  <c r="P62" i="10" s="1"/>
  <c r="E71" i="10"/>
  <c r="F71" i="10" s="1"/>
  <c r="G71" i="10" s="1"/>
  <c r="H71" i="10" s="1"/>
  <c r="I71" i="10" s="1"/>
  <c r="J71" i="10" s="1"/>
  <c r="K71" i="10" s="1"/>
  <c r="L71" i="10" s="1"/>
  <c r="M71" i="10" s="1"/>
  <c r="N71" i="10" s="1"/>
  <c r="O71" i="10" s="1"/>
  <c r="P71" i="10" s="1"/>
  <c r="E132" i="10"/>
  <c r="F132" i="10" s="1"/>
  <c r="G132" i="10" s="1"/>
  <c r="H132" i="10" s="1"/>
  <c r="I132" i="10" s="1"/>
  <c r="J132" i="10" s="1"/>
  <c r="K132" i="10" s="1"/>
  <c r="L132" i="10" s="1"/>
  <c r="M132" i="10" s="1"/>
  <c r="N132" i="10" s="1"/>
  <c r="O132" i="10" s="1"/>
  <c r="P132" i="10" s="1"/>
  <c r="U132" i="10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E139" i="10"/>
  <c r="F139" i="10" s="1"/>
  <c r="G139" i="10" s="1"/>
  <c r="H139" i="10" s="1"/>
  <c r="I139" i="10" s="1"/>
  <c r="J139" i="10" s="1"/>
  <c r="K139" i="10" s="1"/>
  <c r="L139" i="10" s="1"/>
  <c r="M139" i="10" s="1"/>
  <c r="N139" i="10" s="1"/>
  <c r="O139" i="10" s="1"/>
  <c r="P139" i="10" s="1"/>
  <c r="U139" i="10" s="1"/>
  <c r="E129" i="10"/>
  <c r="F129" i="10" s="1"/>
  <c r="G129" i="10" s="1"/>
  <c r="H129" i="10" s="1"/>
  <c r="I129" i="10" s="1"/>
  <c r="J129" i="10" s="1"/>
  <c r="K129" i="10" s="1"/>
  <c r="L129" i="10" s="1"/>
  <c r="M129" i="10" s="1"/>
  <c r="N129" i="10" s="1"/>
  <c r="O129" i="10" s="1"/>
  <c r="P129" i="10" s="1"/>
  <c r="U129" i="10" s="1"/>
  <c r="E121" i="10"/>
  <c r="F121" i="10" s="1"/>
  <c r="G121" i="10" s="1"/>
  <c r="H121" i="10" s="1"/>
  <c r="I121" i="10" s="1"/>
  <c r="J121" i="10" s="1"/>
  <c r="K121" i="10" s="1"/>
  <c r="L121" i="10" s="1"/>
  <c r="M121" i="10" s="1"/>
  <c r="N121" i="10" s="1"/>
  <c r="O121" i="10" s="1"/>
  <c r="P121" i="10" s="1"/>
  <c r="U121" i="10" s="1"/>
  <c r="E107" i="10"/>
  <c r="F107" i="10" s="1"/>
  <c r="G107" i="10" s="1"/>
  <c r="H107" i="10" s="1"/>
  <c r="I107" i="10" s="1"/>
  <c r="J107" i="10" s="1"/>
  <c r="K107" i="10" s="1"/>
  <c r="L107" i="10" s="1"/>
  <c r="M107" i="10" s="1"/>
  <c r="N107" i="10" s="1"/>
  <c r="O107" i="10" s="1"/>
  <c r="P107" i="10" s="1"/>
  <c r="U107" i="10" s="1"/>
  <c r="E103" i="10"/>
  <c r="F103" i="10" s="1"/>
  <c r="G103" i="10" s="1"/>
  <c r="H103" i="10" s="1"/>
  <c r="I103" i="10" s="1"/>
  <c r="J103" i="10" s="1"/>
  <c r="K103" i="10" s="1"/>
  <c r="L103" i="10" s="1"/>
  <c r="M103" i="10" s="1"/>
  <c r="N103" i="10" s="1"/>
  <c r="O103" i="10" s="1"/>
  <c r="P103" i="10" s="1"/>
  <c r="U103" i="10" s="1"/>
  <c r="E51" i="10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E47" i="10"/>
  <c r="F47" i="10" s="1"/>
  <c r="G47" i="10" s="1"/>
  <c r="H47" i="10" s="1"/>
  <c r="I47" i="10" s="1"/>
  <c r="J47" i="10" s="1"/>
  <c r="K47" i="10" s="1"/>
  <c r="L47" i="10" s="1"/>
  <c r="M47" i="10" s="1"/>
  <c r="N47" i="10" s="1"/>
  <c r="O47" i="10" s="1"/>
  <c r="P47" i="10" s="1"/>
  <c r="E110" i="10"/>
  <c r="F110" i="10" s="1"/>
  <c r="G110" i="10" s="1"/>
  <c r="H110" i="10" s="1"/>
  <c r="I110" i="10" s="1"/>
  <c r="J110" i="10" s="1"/>
  <c r="K110" i="10" s="1"/>
  <c r="L110" i="10" s="1"/>
  <c r="M110" i="10" s="1"/>
  <c r="N110" i="10" s="1"/>
  <c r="O110" i="10" s="1"/>
  <c r="P110" i="10" s="1"/>
  <c r="U110" i="10" s="1"/>
  <c r="E86" i="10"/>
  <c r="F86" i="10" s="1"/>
  <c r="G86" i="10" s="1"/>
  <c r="H86" i="10" s="1"/>
  <c r="I86" i="10" s="1"/>
  <c r="J86" i="10" s="1"/>
  <c r="K86" i="10" s="1"/>
  <c r="L86" i="10" s="1"/>
  <c r="M86" i="10" s="1"/>
  <c r="N86" i="10" s="1"/>
  <c r="O86" i="10" s="1"/>
  <c r="P86" i="10" s="1"/>
  <c r="U86" i="10" s="1"/>
  <c r="E118" i="10"/>
  <c r="F118" i="10" s="1"/>
  <c r="G118" i="10" s="1"/>
  <c r="H118" i="10" s="1"/>
  <c r="I118" i="10" s="1"/>
  <c r="J118" i="10" s="1"/>
  <c r="K118" i="10" s="1"/>
  <c r="L118" i="10" s="1"/>
  <c r="M118" i="10" s="1"/>
  <c r="N118" i="10" s="1"/>
  <c r="O118" i="10" s="1"/>
  <c r="P118" i="10" s="1"/>
  <c r="U118" i="10" s="1"/>
  <c r="E75" i="10"/>
  <c r="F75" i="10" s="1"/>
  <c r="G75" i="10" s="1"/>
  <c r="H75" i="10" s="1"/>
  <c r="I75" i="10" s="1"/>
  <c r="J75" i="10" s="1"/>
  <c r="K75" i="10" s="1"/>
  <c r="L75" i="10" s="1"/>
  <c r="M75" i="10" s="1"/>
  <c r="N75" i="10" s="1"/>
  <c r="O75" i="10" s="1"/>
  <c r="P75" i="10" s="1"/>
  <c r="U75" i="10" s="1"/>
  <c r="E116" i="10"/>
  <c r="F116" i="10" s="1"/>
  <c r="G116" i="10" s="1"/>
  <c r="H116" i="10" s="1"/>
  <c r="I116" i="10" s="1"/>
  <c r="J116" i="10" s="1"/>
  <c r="K116" i="10" s="1"/>
  <c r="L116" i="10" s="1"/>
  <c r="M116" i="10" s="1"/>
  <c r="N116" i="10" s="1"/>
  <c r="O116" i="10" s="1"/>
  <c r="P116" i="10" s="1"/>
  <c r="U116" i="10" s="1"/>
  <c r="E102" i="10"/>
  <c r="F102" i="10" s="1"/>
  <c r="G102" i="10" s="1"/>
  <c r="H102" i="10" s="1"/>
  <c r="I102" i="10" s="1"/>
  <c r="J102" i="10" s="1"/>
  <c r="K102" i="10" s="1"/>
  <c r="L102" i="10" s="1"/>
  <c r="M102" i="10" s="1"/>
  <c r="N102" i="10" s="1"/>
  <c r="O102" i="10" s="1"/>
  <c r="P102" i="10" s="1"/>
  <c r="U102" i="10" s="1"/>
  <c r="E90" i="10"/>
  <c r="F90" i="10" s="1"/>
  <c r="G90" i="10" s="1"/>
  <c r="H90" i="10" s="1"/>
  <c r="I90" i="10" s="1"/>
  <c r="J90" i="10" s="1"/>
  <c r="K90" i="10" s="1"/>
  <c r="L90" i="10" s="1"/>
  <c r="M90" i="10" s="1"/>
  <c r="N90" i="10" s="1"/>
  <c r="O90" i="10" s="1"/>
  <c r="P90" i="10" s="1"/>
  <c r="U90" i="10" s="1"/>
  <c r="E82" i="10"/>
  <c r="F82" i="10" s="1"/>
  <c r="G82" i="10" s="1"/>
  <c r="H82" i="10" s="1"/>
  <c r="I82" i="10" s="1"/>
  <c r="J82" i="10" s="1"/>
  <c r="K82" i="10" s="1"/>
  <c r="L82" i="10" s="1"/>
  <c r="M82" i="10" s="1"/>
  <c r="N82" i="10" s="1"/>
  <c r="O82" i="10" s="1"/>
  <c r="P82" i="10" s="1"/>
  <c r="U82" i="10" s="1"/>
  <c r="E69" i="10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P69" i="10" s="1"/>
  <c r="E115" i="10"/>
  <c r="F115" i="10" s="1"/>
  <c r="G115" i="10" s="1"/>
  <c r="H115" i="10" s="1"/>
  <c r="I115" i="10" s="1"/>
  <c r="J115" i="10" s="1"/>
  <c r="K115" i="10" s="1"/>
  <c r="L115" i="10" s="1"/>
  <c r="M115" i="10" s="1"/>
  <c r="N115" i="10" s="1"/>
  <c r="O115" i="10" s="1"/>
  <c r="P115" i="10" s="1"/>
  <c r="U115" i="10" s="1"/>
  <c r="E114" i="10"/>
  <c r="F114" i="10" s="1"/>
  <c r="G114" i="10" s="1"/>
  <c r="H114" i="10" s="1"/>
  <c r="I114" i="10" s="1"/>
  <c r="J114" i="10" s="1"/>
  <c r="K114" i="10" s="1"/>
  <c r="L114" i="10" s="1"/>
  <c r="M114" i="10" s="1"/>
  <c r="N114" i="10" s="1"/>
  <c r="O114" i="10" s="1"/>
  <c r="P114" i="10" s="1"/>
  <c r="U114" i="10" s="1"/>
  <c r="E106" i="10"/>
  <c r="F106" i="10" s="1"/>
  <c r="G106" i="10" s="1"/>
  <c r="H106" i="10" s="1"/>
  <c r="I106" i="10" s="1"/>
  <c r="J106" i="10" s="1"/>
  <c r="K106" i="10" s="1"/>
  <c r="L106" i="10" s="1"/>
  <c r="M106" i="10" s="1"/>
  <c r="N106" i="10" s="1"/>
  <c r="O106" i="10" s="1"/>
  <c r="P106" i="10" s="1"/>
  <c r="U106" i="10" s="1"/>
  <c r="E98" i="10"/>
  <c r="F98" i="10" s="1"/>
  <c r="G98" i="10" s="1"/>
  <c r="H98" i="10" s="1"/>
  <c r="I98" i="10" s="1"/>
  <c r="J98" i="10" s="1"/>
  <c r="K98" i="10" s="1"/>
  <c r="L98" i="10" s="1"/>
  <c r="M98" i="10" s="1"/>
  <c r="N98" i="10" s="1"/>
  <c r="O98" i="10" s="1"/>
  <c r="P98" i="10" s="1"/>
  <c r="U98" i="10" s="1"/>
  <c r="E92" i="10"/>
  <c r="F92" i="10" s="1"/>
  <c r="G92" i="10" s="1"/>
  <c r="H92" i="10" s="1"/>
  <c r="I92" i="10" s="1"/>
  <c r="J92" i="10" s="1"/>
  <c r="K92" i="10" s="1"/>
  <c r="L92" i="10" s="1"/>
  <c r="M92" i="10" s="1"/>
  <c r="N92" i="10" s="1"/>
  <c r="O92" i="10" s="1"/>
  <c r="P92" i="10" s="1"/>
  <c r="U92" i="10" s="1"/>
  <c r="E88" i="10"/>
  <c r="F88" i="10" s="1"/>
  <c r="G88" i="10" s="1"/>
  <c r="H88" i="10" s="1"/>
  <c r="I88" i="10" s="1"/>
  <c r="J88" i="10" s="1"/>
  <c r="K88" i="10" s="1"/>
  <c r="L88" i="10" s="1"/>
  <c r="M88" i="10" s="1"/>
  <c r="N88" i="10" s="1"/>
  <c r="O88" i="10" s="1"/>
  <c r="P88" i="10" s="1"/>
  <c r="U88" i="10" s="1"/>
  <c r="E84" i="10"/>
  <c r="F84" i="10" s="1"/>
  <c r="G84" i="10" s="1"/>
  <c r="H84" i="10" s="1"/>
  <c r="I84" i="10" s="1"/>
  <c r="J84" i="10" s="1"/>
  <c r="K84" i="10" s="1"/>
  <c r="L84" i="10" s="1"/>
  <c r="M84" i="10" s="1"/>
  <c r="N84" i="10" s="1"/>
  <c r="O84" i="10" s="1"/>
  <c r="P84" i="10" s="1"/>
  <c r="U84" i="10" s="1"/>
  <c r="E77" i="10"/>
  <c r="F77" i="10" s="1"/>
  <c r="G77" i="10" s="1"/>
  <c r="H77" i="10" s="1"/>
  <c r="I77" i="10" s="1"/>
  <c r="J77" i="10" s="1"/>
  <c r="K77" i="10" s="1"/>
  <c r="L77" i="10" s="1"/>
  <c r="M77" i="10" s="1"/>
  <c r="N77" i="10" s="1"/>
  <c r="O77" i="10" s="1"/>
  <c r="P77" i="10" s="1"/>
  <c r="U77" i="10" s="1"/>
  <c r="E73" i="10"/>
  <c r="F73" i="10" s="1"/>
  <c r="G73" i="10" s="1"/>
  <c r="H73" i="10" s="1"/>
  <c r="I73" i="10" s="1"/>
  <c r="J73" i="10" s="1"/>
  <c r="K73" i="10" s="1"/>
  <c r="L73" i="10" s="1"/>
  <c r="M73" i="10" s="1"/>
  <c r="N73" i="10" s="1"/>
  <c r="O73" i="10" s="1"/>
  <c r="P73" i="10" s="1"/>
  <c r="U73" i="10" s="1"/>
  <c r="E65" i="10"/>
  <c r="F65" i="10" s="1"/>
  <c r="G65" i="10" s="1"/>
  <c r="H65" i="10" s="1"/>
  <c r="I65" i="10" s="1"/>
  <c r="J65" i="10" s="1"/>
  <c r="K65" i="10" s="1"/>
  <c r="L65" i="10" s="1"/>
  <c r="M65" i="10" s="1"/>
  <c r="N65" i="10" s="1"/>
  <c r="O65" i="10" s="1"/>
  <c r="P65" i="10" s="1"/>
  <c r="E131" i="10"/>
  <c r="F131" i="10" s="1"/>
  <c r="G131" i="10" s="1"/>
  <c r="H131" i="10" s="1"/>
  <c r="I131" i="10" s="1"/>
  <c r="J131" i="10" s="1"/>
  <c r="K131" i="10" s="1"/>
  <c r="L131" i="10" s="1"/>
  <c r="M131" i="10" s="1"/>
  <c r="N131" i="10" s="1"/>
  <c r="O131" i="10" s="1"/>
  <c r="P131" i="10" s="1"/>
  <c r="U131" i="10" s="1"/>
  <c r="K180" i="3"/>
  <c r="N180" i="3" s="1"/>
  <c r="D185" i="10" s="1"/>
  <c r="D5" i="3"/>
  <c r="J213" i="2"/>
  <c r="E142" i="10"/>
  <c r="F142" i="10" s="1"/>
  <c r="G142" i="10" s="1"/>
  <c r="H142" i="10" s="1"/>
  <c r="I142" i="10" s="1"/>
  <c r="J142" i="10" s="1"/>
  <c r="K142" i="10" s="1"/>
  <c r="L142" i="10" s="1"/>
  <c r="M142" i="10" s="1"/>
  <c r="N142" i="10" s="1"/>
  <c r="O142" i="10" s="1"/>
  <c r="P142" i="10" s="1"/>
  <c r="T142" i="10"/>
  <c r="D176" i="10"/>
  <c r="Q176" i="10" s="1"/>
  <c r="T176" i="10" s="1"/>
  <c r="O171" i="3"/>
  <c r="D186" i="10"/>
  <c r="Q186" i="10" s="1"/>
  <c r="T186" i="10" s="1"/>
  <c r="O181" i="3"/>
  <c r="D194" i="10"/>
  <c r="Q194" i="10" s="1"/>
  <c r="T194" i="10" s="1"/>
  <c r="O189" i="3"/>
  <c r="D201" i="10"/>
  <c r="Q201" i="10" s="1"/>
  <c r="T201" i="10" s="1"/>
  <c r="O196" i="3"/>
  <c r="D208" i="10"/>
  <c r="Q208" i="10" s="1"/>
  <c r="T208" i="10" s="1"/>
  <c r="O203" i="3"/>
  <c r="D172" i="10"/>
  <c r="Q172" i="10" s="1"/>
  <c r="T172" i="10" s="1"/>
  <c r="O167" i="3"/>
  <c r="N135" i="3"/>
  <c r="D140" i="10" s="1"/>
  <c r="D165" i="10"/>
  <c r="Q165" i="10" s="1"/>
  <c r="T165" i="10" s="1"/>
  <c r="O160" i="3"/>
  <c r="O180" i="3"/>
  <c r="D195" i="10"/>
  <c r="Q195" i="10" s="1"/>
  <c r="T195" i="10" s="1"/>
  <c r="O190" i="3"/>
  <c r="D2" i="10"/>
  <c r="Q2" i="10" s="1"/>
  <c r="T2" i="10" s="1"/>
  <c r="D146" i="10"/>
  <c r="Q146" i="10" s="1"/>
  <c r="O141" i="3"/>
  <c r="D150" i="10"/>
  <c r="Q150" i="10" s="1"/>
  <c r="O145" i="3"/>
  <c r="D50" i="10"/>
  <c r="Q50" i="10" s="1"/>
  <c r="O49" i="3"/>
  <c r="D23" i="10"/>
  <c r="Q23" i="10" s="1"/>
  <c r="D15" i="10"/>
  <c r="Q15" i="10" s="1"/>
  <c r="D18" i="10"/>
  <c r="Q18" i="10" s="1"/>
  <c r="D112" i="10"/>
  <c r="Q112" i="10" s="1"/>
  <c r="T112" i="10" s="1"/>
  <c r="O109" i="3"/>
  <c r="D180" i="10"/>
  <c r="Q180" i="10" s="1"/>
  <c r="T180" i="10" s="1"/>
  <c r="O175" i="3"/>
  <c r="D190" i="10"/>
  <c r="Q190" i="10" s="1"/>
  <c r="T190" i="10" s="1"/>
  <c r="O185" i="3"/>
  <c r="D198" i="10"/>
  <c r="Q198" i="10" s="1"/>
  <c r="T198" i="10" s="1"/>
  <c r="O193" i="3"/>
  <c r="D169" i="10"/>
  <c r="Q169" i="10" s="1"/>
  <c r="T169" i="10" s="1"/>
  <c r="O164" i="3"/>
  <c r="D200" i="10"/>
  <c r="Q200" i="10" s="1"/>
  <c r="T200" i="10" s="1"/>
  <c r="O195" i="3"/>
  <c r="D160" i="10"/>
  <c r="Q160" i="10" s="1"/>
  <c r="T160" i="10" s="1"/>
  <c r="O155" i="3"/>
  <c r="D211" i="10"/>
  <c r="Q211" i="10" s="1"/>
  <c r="T211" i="10" s="1"/>
  <c r="O206" i="3"/>
  <c r="D177" i="10"/>
  <c r="Q177" i="10" s="1"/>
  <c r="T177" i="10" s="1"/>
  <c r="O172" i="3"/>
  <c r="D189" i="10"/>
  <c r="Q189" i="10" s="1"/>
  <c r="T189" i="10" s="1"/>
  <c r="O184" i="3"/>
  <c r="D207" i="10"/>
  <c r="Q207" i="10" s="1"/>
  <c r="T207" i="10" s="1"/>
  <c r="O202" i="3"/>
  <c r="D166" i="10"/>
  <c r="Q166" i="10" s="1"/>
  <c r="T166" i="10" s="1"/>
  <c r="O161" i="3"/>
  <c r="D178" i="10"/>
  <c r="Q178" i="10" s="1"/>
  <c r="T178" i="10" s="1"/>
  <c r="O173" i="3"/>
  <c r="D184" i="10"/>
  <c r="Q184" i="10" s="1"/>
  <c r="T184" i="10" s="1"/>
  <c r="O179" i="3"/>
  <c r="D188" i="10"/>
  <c r="Q188" i="10" s="1"/>
  <c r="T188" i="10" s="1"/>
  <c r="O183" i="3"/>
  <c r="D192" i="10"/>
  <c r="Q192" i="10" s="1"/>
  <c r="T192" i="10" s="1"/>
  <c r="O187" i="3"/>
  <c r="D196" i="10"/>
  <c r="Q196" i="10" s="1"/>
  <c r="T196" i="10" s="1"/>
  <c r="O191" i="3"/>
  <c r="D210" i="10"/>
  <c r="Q210" i="10" s="1"/>
  <c r="T210" i="10" s="1"/>
  <c r="O205" i="3"/>
  <c r="D193" i="10"/>
  <c r="Q193" i="10" s="1"/>
  <c r="T193" i="10" s="1"/>
  <c r="O188" i="3"/>
  <c r="D161" i="10"/>
  <c r="Q161" i="10" s="1"/>
  <c r="T161" i="10" s="1"/>
  <c r="O156" i="3"/>
  <c r="D173" i="10"/>
  <c r="Q173" i="10" s="1"/>
  <c r="T173" i="10" s="1"/>
  <c r="O168" i="3"/>
  <c r="D179" i="10"/>
  <c r="Q179" i="10" s="1"/>
  <c r="T179" i="10" s="1"/>
  <c r="O174" i="3"/>
  <c r="D183" i="10"/>
  <c r="Q183" i="10" s="1"/>
  <c r="T183" i="10" s="1"/>
  <c r="O178" i="3"/>
  <c r="D187" i="10"/>
  <c r="Q187" i="10" s="1"/>
  <c r="T187" i="10" s="1"/>
  <c r="O182" i="3"/>
  <c r="D191" i="10"/>
  <c r="Q191" i="10" s="1"/>
  <c r="T191" i="10" s="1"/>
  <c r="O186" i="3"/>
  <c r="D199" i="10"/>
  <c r="Q199" i="10" s="1"/>
  <c r="T199" i="10" s="1"/>
  <c r="O194" i="3"/>
  <c r="D203" i="10"/>
  <c r="Q203" i="10" s="1"/>
  <c r="T203" i="10" s="1"/>
  <c r="O198" i="3"/>
  <c r="D175" i="10"/>
  <c r="Q175" i="10" s="1"/>
  <c r="T175" i="10" s="1"/>
  <c r="O170" i="3"/>
  <c r="D171" i="10"/>
  <c r="Q171" i="10" s="1"/>
  <c r="T171" i="10" s="1"/>
  <c r="O166" i="3"/>
  <c r="D167" i="10"/>
  <c r="Q167" i="10" s="1"/>
  <c r="T167" i="10" s="1"/>
  <c r="O162" i="3"/>
  <c r="D163" i="10"/>
  <c r="Q163" i="10" s="1"/>
  <c r="T163" i="10" s="1"/>
  <c r="O158" i="3"/>
  <c r="D159" i="10"/>
  <c r="Q159" i="10" s="1"/>
  <c r="T159" i="10" s="1"/>
  <c r="O154" i="3"/>
  <c r="D206" i="10"/>
  <c r="Q206" i="10" s="1"/>
  <c r="T206" i="10" s="1"/>
  <c r="O201" i="3"/>
  <c r="D202" i="10"/>
  <c r="Q202" i="10" s="1"/>
  <c r="T202" i="10" s="1"/>
  <c r="O197" i="3"/>
  <c r="N177" i="3"/>
  <c r="O177" i="3" s="1"/>
  <c r="D174" i="10"/>
  <c r="Q174" i="10" s="1"/>
  <c r="T174" i="10" s="1"/>
  <c r="O169" i="3"/>
  <c r="D170" i="10"/>
  <c r="Q170" i="10" s="1"/>
  <c r="T170" i="10" s="1"/>
  <c r="O165" i="3"/>
  <c r="D162" i="10"/>
  <c r="Q162" i="10" s="1"/>
  <c r="T162" i="10" s="1"/>
  <c r="O157" i="3"/>
  <c r="D204" i="10"/>
  <c r="Q204" i="10" s="1"/>
  <c r="T204" i="10" s="1"/>
  <c r="O199" i="3"/>
  <c r="D168" i="10"/>
  <c r="Q168" i="10" s="1"/>
  <c r="T168" i="10" s="1"/>
  <c r="O163" i="3"/>
  <c r="D164" i="10"/>
  <c r="Q164" i="10" s="1"/>
  <c r="T164" i="10" s="1"/>
  <c r="O159" i="3"/>
  <c r="D80" i="10"/>
  <c r="Q80" i="10" s="1"/>
  <c r="T80" i="10" s="1"/>
  <c r="O77" i="3"/>
  <c r="D148" i="10"/>
  <c r="Q148" i="10" s="1"/>
  <c r="O143" i="3"/>
  <c r="D11" i="10"/>
  <c r="Q11" i="10" s="1"/>
  <c r="O10" i="3"/>
  <c r="D8" i="10"/>
  <c r="D19" i="10"/>
  <c r="Q19" i="10" s="1"/>
  <c r="D24" i="10"/>
  <c r="Q24" i="10" s="1"/>
  <c r="D14" i="10"/>
  <c r="Q14" i="10" s="1"/>
  <c r="F222" i="3"/>
  <c r="D130" i="10"/>
  <c r="Q130" i="10" s="1"/>
  <c r="O125" i="3"/>
  <c r="K192" i="3"/>
  <c r="N192" i="3" s="1"/>
  <c r="K200" i="3"/>
  <c r="N200" i="3" s="1"/>
  <c r="K204" i="3"/>
  <c r="N204" i="3" s="1"/>
  <c r="J176" i="4"/>
  <c r="E176" i="3" s="1"/>
  <c r="F176" i="3" s="1"/>
  <c r="G176" i="3" s="1"/>
  <c r="H176" i="3" s="1"/>
  <c r="I176" i="3" s="1"/>
  <c r="J176" i="3" s="1"/>
  <c r="O176" i="3" s="1"/>
  <c r="D18" i="3"/>
  <c r="E18" i="3"/>
  <c r="F18" i="3" s="1"/>
  <c r="G18" i="3" s="1"/>
  <c r="H18" i="3" s="1"/>
  <c r="I18" i="3" s="1"/>
  <c r="J18" i="3" s="1"/>
  <c r="O18" i="3" s="1"/>
  <c r="E23" i="3"/>
  <c r="F23" i="3" s="1"/>
  <c r="G23" i="3" s="1"/>
  <c r="H23" i="3" s="1"/>
  <c r="I23" i="3" s="1"/>
  <c r="J23" i="3" s="1"/>
  <c r="O23" i="3" s="1"/>
  <c r="D23" i="3"/>
  <c r="D13" i="3"/>
  <c r="E13" i="3"/>
  <c r="F13" i="3" s="1"/>
  <c r="G13" i="3" s="1"/>
  <c r="H13" i="3" s="1"/>
  <c r="I13" i="3" s="1"/>
  <c r="J13" i="3" s="1"/>
  <c r="O13" i="3" s="1"/>
  <c r="E22" i="3"/>
  <c r="F22" i="3" s="1"/>
  <c r="G22" i="3" s="1"/>
  <c r="H22" i="3" s="1"/>
  <c r="I22" i="3" s="1"/>
  <c r="J22" i="3" s="1"/>
  <c r="O22" i="3" s="1"/>
  <c r="D22" i="3"/>
  <c r="D14" i="3"/>
  <c r="E14" i="3"/>
  <c r="F14" i="3" s="1"/>
  <c r="G14" i="3" s="1"/>
  <c r="H14" i="3" s="1"/>
  <c r="I14" i="3" s="1"/>
  <c r="J14" i="3" s="1"/>
  <c r="O14" i="3" s="1"/>
  <c r="D17" i="3"/>
  <c r="E17" i="3"/>
  <c r="F17" i="3" s="1"/>
  <c r="G17" i="3" s="1"/>
  <c r="H17" i="3" s="1"/>
  <c r="I17" i="3" s="1"/>
  <c r="J17" i="3" s="1"/>
  <c r="O17" i="3" s="1"/>
  <c r="E136" i="3"/>
  <c r="F136" i="3" s="1"/>
  <c r="G136" i="3" s="1"/>
  <c r="H136" i="3" s="1"/>
  <c r="I136" i="3" s="1"/>
  <c r="J136" i="3" s="1"/>
  <c r="O136" i="3" s="1"/>
  <c r="E5" i="3"/>
  <c r="F5" i="3" s="1"/>
  <c r="G5" i="3" s="1"/>
  <c r="H5" i="3" s="1"/>
  <c r="I5" i="3" s="1"/>
  <c r="J5" i="3" s="1"/>
  <c r="O5" i="3" s="1"/>
  <c r="D136" i="3"/>
  <c r="E2" i="10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H213" i="4"/>
  <c r="M213" i="3"/>
  <c r="J213" i="4"/>
  <c r="E135" i="3"/>
  <c r="F135" i="3" s="1"/>
  <c r="G135" i="3" s="1"/>
  <c r="H135" i="3" s="1"/>
  <c r="I135" i="3" s="1"/>
  <c r="J135" i="3" s="1"/>
  <c r="D211" i="3"/>
  <c r="E112" i="10"/>
  <c r="F112" i="10" s="1"/>
  <c r="G112" i="10" s="1"/>
  <c r="H112" i="10" s="1"/>
  <c r="I112" i="10" s="1"/>
  <c r="J112" i="10" s="1"/>
  <c r="K112" i="10" s="1"/>
  <c r="L112" i="10" s="1"/>
  <c r="M112" i="10" s="1"/>
  <c r="N112" i="10" s="1"/>
  <c r="O112" i="10" s="1"/>
  <c r="P112" i="10" s="1"/>
  <c r="E180" i="10"/>
  <c r="F180" i="10" s="1"/>
  <c r="G180" i="10" s="1"/>
  <c r="H180" i="10" s="1"/>
  <c r="I180" i="10" s="1"/>
  <c r="J180" i="10" s="1"/>
  <c r="K180" i="10" s="1"/>
  <c r="L180" i="10" s="1"/>
  <c r="M180" i="10" s="1"/>
  <c r="N180" i="10" s="1"/>
  <c r="O180" i="10" s="1"/>
  <c r="P180" i="10" s="1"/>
  <c r="E190" i="10"/>
  <c r="F190" i="10" s="1"/>
  <c r="G190" i="10" s="1"/>
  <c r="H190" i="10" s="1"/>
  <c r="I190" i="10" s="1"/>
  <c r="J190" i="10" s="1"/>
  <c r="K190" i="10" s="1"/>
  <c r="L190" i="10" s="1"/>
  <c r="M190" i="10" s="1"/>
  <c r="N190" i="10" s="1"/>
  <c r="O190" i="10" s="1"/>
  <c r="P190" i="10" s="1"/>
  <c r="E198" i="10"/>
  <c r="F198" i="10" s="1"/>
  <c r="G198" i="10" s="1"/>
  <c r="H198" i="10" s="1"/>
  <c r="I198" i="10" s="1"/>
  <c r="J198" i="10" s="1"/>
  <c r="K198" i="10" s="1"/>
  <c r="L198" i="10" s="1"/>
  <c r="M198" i="10" s="1"/>
  <c r="N198" i="10" s="1"/>
  <c r="O198" i="10" s="1"/>
  <c r="P198" i="10" s="1"/>
  <c r="E208" i="10"/>
  <c r="F208" i="10" s="1"/>
  <c r="G208" i="10" s="1"/>
  <c r="H208" i="10" s="1"/>
  <c r="I208" i="10" s="1"/>
  <c r="J208" i="10" s="1"/>
  <c r="K208" i="10" s="1"/>
  <c r="L208" i="10" s="1"/>
  <c r="M208" i="10" s="1"/>
  <c r="N208" i="10" s="1"/>
  <c r="O208" i="10" s="1"/>
  <c r="P208" i="10" s="1"/>
  <c r="E172" i="10"/>
  <c r="F172" i="10" s="1"/>
  <c r="G172" i="10" s="1"/>
  <c r="H172" i="10" s="1"/>
  <c r="I172" i="10" s="1"/>
  <c r="J172" i="10" s="1"/>
  <c r="K172" i="10" s="1"/>
  <c r="L172" i="10" s="1"/>
  <c r="M172" i="10" s="1"/>
  <c r="N172" i="10" s="1"/>
  <c r="O172" i="10" s="1"/>
  <c r="P172" i="10" s="1"/>
  <c r="E177" i="10"/>
  <c r="F177" i="10" s="1"/>
  <c r="G177" i="10" s="1"/>
  <c r="H177" i="10" s="1"/>
  <c r="I177" i="10" s="1"/>
  <c r="J177" i="10" s="1"/>
  <c r="K177" i="10" s="1"/>
  <c r="L177" i="10" s="1"/>
  <c r="M177" i="10" s="1"/>
  <c r="N177" i="10" s="1"/>
  <c r="O177" i="10" s="1"/>
  <c r="P177" i="10" s="1"/>
  <c r="E189" i="10"/>
  <c r="F189" i="10" s="1"/>
  <c r="G189" i="10" s="1"/>
  <c r="H189" i="10" s="1"/>
  <c r="I189" i="10" s="1"/>
  <c r="J189" i="10" s="1"/>
  <c r="K189" i="10" s="1"/>
  <c r="L189" i="10" s="1"/>
  <c r="M189" i="10" s="1"/>
  <c r="N189" i="10" s="1"/>
  <c r="O189" i="10" s="1"/>
  <c r="P189" i="10" s="1"/>
  <c r="E176" i="10"/>
  <c r="F176" i="10" s="1"/>
  <c r="G176" i="10" s="1"/>
  <c r="H176" i="10" s="1"/>
  <c r="I176" i="10" s="1"/>
  <c r="J176" i="10" s="1"/>
  <c r="K176" i="10" s="1"/>
  <c r="L176" i="10" s="1"/>
  <c r="M176" i="10" s="1"/>
  <c r="N176" i="10" s="1"/>
  <c r="O176" i="10" s="1"/>
  <c r="P176" i="10" s="1"/>
  <c r="E186" i="10"/>
  <c r="F186" i="10" s="1"/>
  <c r="G186" i="10" s="1"/>
  <c r="H186" i="10" s="1"/>
  <c r="I186" i="10" s="1"/>
  <c r="J186" i="10" s="1"/>
  <c r="K186" i="10" s="1"/>
  <c r="L186" i="10" s="1"/>
  <c r="M186" i="10" s="1"/>
  <c r="N186" i="10" s="1"/>
  <c r="O186" i="10" s="1"/>
  <c r="P186" i="10" s="1"/>
  <c r="E194" i="10"/>
  <c r="F194" i="10" s="1"/>
  <c r="G194" i="10" s="1"/>
  <c r="H194" i="10" s="1"/>
  <c r="I194" i="10" s="1"/>
  <c r="J194" i="10" s="1"/>
  <c r="K194" i="10" s="1"/>
  <c r="L194" i="10" s="1"/>
  <c r="M194" i="10" s="1"/>
  <c r="N194" i="10" s="1"/>
  <c r="O194" i="10" s="1"/>
  <c r="P194" i="10" s="1"/>
  <c r="E201" i="10"/>
  <c r="F201" i="10" s="1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E169" i="10"/>
  <c r="F169" i="10" s="1"/>
  <c r="G169" i="10" s="1"/>
  <c r="H169" i="10" s="1"/>
  <c r="I169" i="10" s="1"/>
  <c r="J169" i="10" s="1"/>
  <c r="K169" i="10" s="1"/>
  <c r="L169" i="10" s="1"/>
  <c r="M169" i="10" s="1"/>
  <c r="N169" i="10" s="1"/>
  <c r="O169" i="10" s="1"/>
  <c r="P169" i="10" s="1"/>
  <c r="E200" i="10"/>
  <c r="F200" i="10" s="1"/>
  <c r="G200" i="10" s="1"/>
  <c r="H200" i="10" s="1"/>
  <c r="I200" i="10" s="1"/>
  <c r="J200" i="10" s="1"/>
  <c r="K200" i="10" s="1"/>
  <c r="L200" i="10" s="1"/>
  <c r="M200" i="10" s="1"/>
  <c r="N200" i="10" s="1"/>
  <c r="O200" i="10" s="1"/>
  <c r="P200" i="10" s="1"/>
  <c r="E160" i="10"/>
  <c r="F160" i="10" s="1"/>
  <c r="G160" i="10" s="1"/>
  <c r="H160" i="10" s="1"/>
  <c r="I160" i="10" s="1"/>
  <c r="J160" i="10" s="1"/>
  <c r="K160" i="10" s="1"/>
  <c r="L160" i="10" s="1"/>
  <c r="M160" i="10" s="1"/>
  <c r="N160" i="10" s="1"/>
  <c r="O160" i="10" s="1"/>
  <c r="P160" i="10" s="1"/>
  <c r="E211" i="10"/>
  <c r="F211" i="10" s="1"/>
  <c r="G211" i="10" s="1"/>
  <c r="H211" i="10" s="1"/>
  <c r="I211" i="10" s="1"/>
  <c r="J211" i="10" s="1"/>
  <c r="K211" i="10" s="1"/>
  <c r="L211" i="10" s="1"/>
  <c r="M211" i="10" s="1"/>
  <c r="N211" i="10" s="1"/>
  <c r="O211" i="10" s="1"/>
  <c r="P211" i="10" s="1"/>
  <c r="E165" i="10"/>
  <c r="F165" i="10" s="1"/>
  <c r="G165" i="10" s="1"/>
  <c r="H165" i="10" s="1"/>
  <c r="I165" i="10" s="1"/>
  <c r="J165" i="10" s="1"/>
  <c r="K165" i="10" s="1"/>
  <c r="L165" i="10" s="1"/>
  <c r="M165" i="10" s="1"/>
  <c r="N165" i="10" s="1"/>
  <c r="O165" i="10" s="1"/>
  <c r="P165" i="10" s="1"/>
  <c r="E181" i="10"/>
  <c r="F181" i="10" s="1"/>
  <c r="G181" i="10" s="1"/>
  <c r="H181" i="10" s="1"/>
  <c r="I181" i="10" s="1"/>
  <c r="J181" i="10" s="1"/>
  <c r="K181" i="10" s="1"/>
  <c r="L181" i="10" s="1"/>
  <c r="M181" i="10" s="1"/>
  <c r="N181" i="10" s="1"/>
  <c r="O181" i="10" s="1"/>
  <c r="P181" i="10" s="1"/>
  <c r="U181" i="10" s="1"/>
  <c r="E195" i="10"/>
  <c r="F195" i="10" s="1"/>
  <c r="G195" i="10" s="1"/>
  <c r="H195" i="10" s="1"/>
  <c r="I195" i="10" s="1"/>
  <c r="J195" i="10" s="1"/>
  <c r="K195" i="10" s="1"/>
  <c r="L195" i="10" s="1"/>
  <c r="M195" i="10" s="1"/>
  <c r="N195" i="10" s="1"/>
  <c r="O195" i="10" s="1"/>
  <c r="P195" i="10" s="1"/>
  <c r="E207" i="10"/>
  <c r="F207" i="10" s="1"/>
  <c r="G207" i="10" s="1"/>
  <c r="H207" i="10" s="1"/>
  <c r="I207" i="10" s="1"/>
  <c r="J207" i="10" s="1"/>
  <c r="K207" i="10" s="1"/>
  <c r="L207" i="10" s="1"/>
  <c r="M207" i="10" s="1"/>
  <c r="N207" i="10" s="1"/>
  <c r="O207" i="10" s="1"/>
  <c r="P207" i="10" s="1"/>
  <c r="E170" i="10"/>
  <c r="F170" i="10" s="1"/>
  <c r="G170" i="10" s="1"/>
  <c r="H170" i="10" s="1"/>
  <c r="I170" i="10" s="1"/>
  <c r="J170" i="10" s="1"/>
  <c r="K170" i="10" s="1"/>
  <c r="L170" i="10" s="1"/>
  <c r="M170" i="10" s="1"/>
  <c r="N170" i="10" s="1"/>
  <c r="O170" i="10" s="1"/>
  <c r="P170" i="10" s="1"/>
  <c r="E204" i="10"/>
  <c r="F204" i="10" s="1"/>
  <c r="G204" i="10" s="1"/>
  <c r="H204" i="10" s="1"/>
  <c r="I204" i="10" s="1"/>
  <c r="J204" i="10" s="1"/>
  <c r="K204" i="10" s="1"/>
  <c r="L204" i="10" s="1"/>
  <c r="M204" i="10" s="1"/>
  <c r="N204" i="10" s="1"/>
  <c r="O204" i="10" s="1"/>
  <c r="P204" i="10" s="1"/>
  <c r="E164" i="10"/>
  <c r="F164" i="10" s="1"/>
  <c r="G164" i="10" s="1"/>
  <c r="H164" i="10" s="1"/>
  <c r="I164" i="10" s="1"/>
  <c r="J164" i="10" s="1"/>
  <c r="K164" i="10" s="1"/>
  <c r="L164" i="10" s="1"/>
  <c r="M164" i="10" s="1"/>
  <c r="N164" i="10" s="1"/>
  <c r="O164" i="10" s="1"/>
  <c r="P164" i="10" s="1"/>
  <c r="E166" i="10"/>
  <c r="F166" i="10" s="1"/>
  <c r="G166" i="10" s="1"/>
  <c r="H166" i="10" s="1"/>
  <c r="I166" i="10" s="1"/>
  <c r="J166" i="10" s="1"/>
  <c r="K166" i="10" s="1"/>
  <c r="L166" i="10" s="1"/>
  <c r="M166" i="10" s="1"/>
  <c r="N166" i="10" s="1"/>
  <c r="O166" i="10" s="1"/>
  <c r="P166" i="10" s="1"/>
  <c r="E178" i="10"/>
  <c r="F178" i="10" s="1"/>
  <c r="G178" i="10" s="1"/>
  <c r="H178" i="10" s="1"/>
  <c r="I178" i="10" s="1"/>
  <c r="J178" i="10" s="1"/>
  <c r="K178" i="10" s="1"/>
  <c r="L178" i="10" s="1"/>
  <c r="M178" i="10" s="1"/>
  <c r="N178" i="10" s="1"/>
  <c r="O178" i="10" s="1"/>
  <c r="P178" i="10" s="1"/>
  <c r="E184" i="10"/>
  <c r="F184" i="10" s="1"/>
  <c r="G184" i="10" s="1"/>
  <c r="H184" i="10" s="1"/>
  <c r="I184" i="10" s="1"/>
  <c r="J184" i="10" s="1"/>
  <c r="K184" i="10" s="1"/>
  <c r="L184" i="10" s="1"/>
  <c r="M184" i="10" s="1"/>
  <c r="N184" i="10" s="1"/>
  <c r="O184" i="10" s="1"/>
  <c r="P184" i="10" s="1"/>
  <c r="E188" i="10"/>
  <c r="F188" i="10" s="1"/>
  <c r="G188" i="10" s="1"/>
  <c r="H188" i="10" s="1"/>
  <c r="I188" i="10" s="1"/>
  <c r="J188" i="10" s="1"/>
  <c r="K188" i="10" s="1"/>
  <c r="L188" i="10" s="1"/>
  <c r="M188" i="10" s="1"/>
  <c r="N188" i="10" s="1"/>
  <c r="O188" i="10" s="1"/>
  <c r="P188" i="10" s="1"/>
  <c r="E192" i="10"/>
  <c r="F192" i="10" s="1"/>
  <c r="G192" i="10" s="1"/>
  <c r="H192" i="10" s="1"/>
  <c r="I192" i="10" s="1"/>
  <c r="J192" i="10" s="1"/>
  <c r="K192" i="10" s="1"/>
  <c r="L192" i="10" s="1"/>
  <c r="M192" i="10" s="1"/>
  <c r="N192" i="10" s="1"/>
  <c r="O192" i="10" s="1"/>
  <c r="P192" i="10" s="1"/>
  <c r="E196" i="10"/>
  <c r="F196" i="10" s="1"/>
  <c r="G196" i="10" s="1"/>
  <c r="H196" i="10" s="1"/>
  <c r="I196" i="10" s="1"/>
  <c r="J196" i="10" s="1"/>
  <c r="K196" i="10" s="1"/>
  <c r="L196" i="10" s="1"/>
  <c r="M196" i="10" s="1"/>
  <c r="N196" i="10" s="1"/>
  <c r="O196" i="10" s="1"/>
  <c r="P196" i="10" s="1"/>
  <c r="E210" i="10"/>
  <c r="F210" i="10" s="1"/>
  <c r="G210" i="10" s="1"/>
  <c r="H210" i="10" s="1"/>
  <c r="I210" i="10" s="1"/>
  <c r="J210" i="10" s="1"/>
  <c r="K210" i="10" s="1"/>
  <c r="L210" i="10" s="1"/>
  <c r="M210" i="10" s="1"/>
  <c r="N210" i="10" s="1"/>
  <c r="O210" i="10" s="1"/>
  <c r="P210" i="10" s="1"/>
  <c r="E161" i="10"/>
  <c r="F161" i="10" s="1"/>
  <c r="G161" i="10" s="1"/>
  <c r="H161" i="10" s="1"/>
  <c r="I161" i="10" s="1"/>
  <c r="J161" i="10" s="1"/>
  <c r="K161" i="10" s="1"/>
  <c r="L161" i="10" s="1"/>
  <c r="M161" i="10" s="1"/>
  <c r="N161" i="10" s="1"/>
  <c r="O161" i="10" s="1"/>
  <c r="P161" i="10" s="1"/>
  <c r="E173" i="10"/>
  <c r="F173" i="10" s="1"/>
  <c r="G173" i="10" s="1"/>
  <c r="H173" i="10" s="1"/>
  <c r="I173" i="10" s="1"/>
  <c r="J173" i="10" s="1"/>
  <c r="K173" i="10" s="1"/>
  <c r="L173" i="10" s="1"/>
  <c r="M173" i="10" s="1"/>
  <c r="N173" i="10" s="1"/>
  <c r="O173" i="10" s="1"/>
  <c r="P173" i="10" s="1"/>
  <c r="E179" i="10"/>
  <c r="F179" i="10" s="1"/>
  <c r="G179" i="10" s="1"/>
  <c r="H179" i="10" s="1"/>
  <c r="I179" i="10" s="1"/>
  <c r="J179" i="10" s="1"/>
  <c r="K179" i="10" s="1"/>
  <c r="L179" i="10" s="1"/>
  <c r="M179" i="10" s="1"/>
  <c r="N179" i="10" s="1"/>
  <c r="O179" i="10" s="1"/>
  <c r="P179" i="10" s="1"/>
  <c r="E183" i="10"/>
  <c r="F183" i="10" s="1"/>
  <c r="G183" i="10" s="1"/>
  <c r="H183" i="10" s="1"/>
  <c r="I183" i="10" s="1"/>
  <c r="J183" i="10" s="1"/>
  <c r="K183" i="10" s="1"/>
  <c r="L183" i="10" s="1"/>
  <c r="M183" i="10" s="1"/>
  <c r="N183" i="10" s="1"/>
  <c r="O183" i="10" s="1"/>
  <c r="P183" i="10" s="1"/>
  <c r="E5" i="10"/>
  <c r="D8" i="3"/>
  <c r="E8" i="3"/>
  <c r="F8" i="3" s="1"/>
  <c r="G8" i="3" s="1"/>
  <c r="H8" i="3" s="1"/>
  <c r="I8" i="3" s="1"/>
  <c r="D137" i="3"/>
  <c r="E137" i="3"/>
  <c r="F137" i="3" s="1"/>
  <c r="G137" i="3" s="1"/>
  <c r="H137" i="3" s="1"/>
  <c r="I137" i="3" s="1"/>
  <c r="J137" i="3" s="1"/>
  <c r="O137" i="3" s="1"/>
  <c r="F15" i="3"/>
  <c r="G15" i="3" s="1"/>
  <c r="H15" i="3" s="1"/>
  <c r="I15" i="3" s="1"/>
  <c r="E2" i="3"/>
  <c r="D3" i="3"/>
  <c r="U179" i="10" l="1"/>
  <c r="U161" i="10"/>
  <c r="U196" i="10"/>
  <c r="U178" i="10"/>
  <c r="U177" i="10"/>
  <c r="U188" i="10"/>
  <c r="U183" i="10"/>
  <c r="U173" i="10"/>
  <c r="U192" i="10"/>
  <c r="U164" i="10"/>
  <c r="U204" i="10"/>
  <c r="U170" i="10"/>
  <c r="U165" i="10"/>
  <c r="U142" i="10"/>
  <c r="U210" i="10"/>
  <c r="U184" i="10"/>
  <c r="U166" i="10"/>
  <c r="U207" i="10"/>
  <c r="U189" i="10"/>
  <c r="U211" i="10"/>
  <c r="U160" i="10"/>
  <c r="U200" i="10"/>
  <c r="U169" i="10"/>
  <c r="U198" i="10"/>
  <c r="U190" i="10"/>
  <c r="U180" i="10"/>
  <c r="U112" i="10"/>
  <c r="U195" i="10"/>
  <c r="U172" i="10"/>
  <c r="U208" i="10"/>
  <c r="U201" i="10"/>
  <c r="U194" i="10"/>
  <c r="U186" i="10"/>
  <c r="U176" i="10"/>
  <c r="E191" i="10"/>
  <c r="F191" i="10" s="1"/>
  <c r="G191" i="10" s="1"/>
  <c r="H191" i="10" s="1"/>
  <c r="I191" i="10" s="1"/>
  <c r="J191" i="10" s="1"/>
  <c r="K191" i="10" s="1"/>
  <c r="L191" i="10" s="1"/>
  <c r="M191" i="10" s="1"/>
  <c r="N191" i="10" s="1"/>
  <c r="O191" i="10" s="1"/>
  <c r="P191" i="10" s="1"/>
  <c r="U191" i="10" s="1"/>
  <c r="E187" i="10"/>
  <c r="F187" i="10" s="1"/>
  <c r="G187" i="10" s="1"/>
  <c r="H187" i="10" s="1"/>
  <c r="I187" i="10" s="1"/>
  <c r="J187" i="10" s="1"/>
  <c r="K187" i="10" s="1"/>
  <c r="L187" i="10" s="1"/>
  <c r="M187" i="10" s="1"/>
  <c r="N187" i="10" s="1"/>
  <c r="O187" i="10" s="1"/>
  <c r="P187" i="10" s="1"/>
  <c r="U187" i="10" s="1"/>
  <c r="Q8" i="10"/>
  <c r="E8" i="10"/>
  <c r="E171" i="10"/>
  <c r="F171" i="10" s="1"/>
  <c r="G171" i="10" s="1"/>
  <c r="H171" i="10" s="1"/>
  <c r="I171" i="10" s="1"/>
  <c r="J171" i="10" s="1"/>
  <c r="K171" i="10" s="1"/>
  <c r="L171" i="10" s="1"/>
  <c r="M171" i="10" s="1"/>
  <c r="N171" i="10" s="1"/>
  <c r="O171" i="10" s="1"/>
  <c r="P171" i="10" s="1"/>
  <c r="U171" i="10" s="1"/>
  <c r="E206" i="10"/>
  <c r="F206" i="10" s="1"/>
  <c r="G206" i="10" s="1"/>
  <c r="H206" i="10" s="1"/>
  <c r="I206" i="10" s="1"/>
  <c r="J206" i="10" s="1"/>
  <c r="K206" i="10" s="1"/>
  <c r="L206" i="10" s="1"/>
  <c r="M206" i="10" s="1"/>
  <c r="N206" i="10" s="1"/>
  <c r="O206" i="10" s="1"/>
  <c r="P206" i="10" s="1"/>
  <c r="U206" i="10" s="1"/>
  <c r="E175" i="10"/>
  <c r="F175" i="10" s="1"/>
  <c r="G175" i="10" s="1"/>
  <c r="H175" i="10" s="1"/>
  <c r="I175" i="10" s="1"/>
  <c r="J175" i="10" s="1"/>
  <c r="K175" i="10" s="1"/>
  <c r="L175" i="10" s="1"/>
  <c r="M175" i="10" s="1"/>
  <c r="N175" i="10" s="1"/>
  <c r="O175" i="10" s="1"/>
  <c r="P175" i="10" s="1"/>
  <c r="U175" i="10" s="1"/>
  <c r="E203" i="10"/>
  <c r="F203" i="10" s="1"/>
  <c r="G203" i="10" s="1"/>
  <c r="H203" i="10" s="1"/>
  <c r="I203" i="10" s="1"/>
  <c r="J203" i="10" s="1"/>
  <c r="K203" i="10" s="1"/>
  <c r="L203" i="10" s="1"/>
  <c r="M203" i="10" s="1"/>
  <c r="N203" i="10" s="1"/>
  <c r="O203" i="10" s="1"/>
  <c r="P203" i="10" s="1"/>
  <c r="U203" i="10" s="1"/>
  <c r="E159" i="10"/>
  <c r="F159" i="10" s="1"/>
  <c r="G159" i="10" s="1"/>
  <c r="H159" i="10" s="1"/>
  <c r="I159" i="10" s="1"/>
  <c r="J159" i="10" s="1"/>
  <c r="K159" i="10" s="1"/>
  <c r="L159" i="10" s="1"/>
  <c r="M159" i="10" s="1"/>
  <c r="N159" i="10" s="1"/>
  <c r="O159" i="10" s="1"/>
  <c r="P159" i="10" s="1"/>
  <c r="U159" i="10" s="1"/>
  <c r="E163" i="10"/>
  <c r="F163" i="10" s="1"/>
  <c r="G163" i="10" s="1"/>
  <c r="H163" i="10" s="1"/>
  <c r="I163" i="10" s="1"/>
  <c r="J163" i="10" s="1"/>
  <c r="K163" i="10" s="1"/>
  <c r="L163" i="10" s="1"/>
  <c r="M163" i="10" s="1"/>
  <c r="N163" i="10" s="1"/>
  <c r="O163" i="10" s="1"/>
  <c r="P163" i="10" s="1"/>
  <c r="U163" i="10" s="1"/>
  <c r="E193" i="10"/>
  <c r="F193" i="10" s="1"/>
  <c r="G193" i="10" s="1"/>
  <c r="H193" i="10" s="1"/>
  <c r="I193" i="10" s="1"/>
  <c r="J193" i="10" s="1"/>
  <c r="K193" i="10" s="1"/>
  <c r="L193" i="10" s="1"/>
  <c r="M193" i="10" s="1"/>
  <c r="N193" i="10" s="1"/>
  <c r="O193" i="10" s="1"/>
  <c r="P193" i="10" s="1"/>
  <c r="U193" i="10" s="1"/>
  <c r="Q140" i="10"/>
  <c r="T140" i="10" s="1"/>
  <c r="E140" i="10"/>
  <c r="F140" i="10" s="1"/>
  <c r="G140" i="10" s="1"/>
  <c r="H140" i="10" s="1"/>
  <c r="I140" i="10" s="1"/>
  <c r="J140" i="10" s="1"/>
  <c r="K140" i="10" s="1"/>
  <c r="L140" i="10" s="1"/>
  <c r="M140" i="10" s="1"/>
  <c r="N140" i="10" s="1"/>
  <c r="O140" i="10" s="1"/>
  <c r="P140" i="10" s="1"/>
  <c r="Q185" i="10"/>
  <c r="T185" i="10" s="1"/>
  <c r="E185" i="10"/>
  <c r="F185" i="10" s="1"/>
  <c r="G185" i="10" s="1"/>
  <c r="H185" i="10" s="1"/>
  <c r="I185" i="10" s="1"/>
  <c r="J185" i="10" s="1"/>
  <c r="K185" i="10" s="1"/>
  <c r="L185" i="10" s="1"/>
  <c r="M185" i="10" s="1"/>
  <c r="N185" i="10" s="1"/>
  <c r="O185" i="10" s="1"/>
  <c r="P185" i="10" s="1"/>
  <c r="E80" i="10"/>
  <c r="F80" i="10" s="1"/>
  <c r="G80" i="10" s="1"/>
  <c r="H80" i="10" s="1"/>
  <c r="I80" i="10" s="1"/>
  <c r="J80" i="10" s="1"/>
  <c r="K80" i="10" s="1"/>
  <c r="L80" i="10" s="1"/>
  <c r="M80" i="10" s="1"/>
  <c r="N80" i="10" s="1"/>
  <c r="O80" i="10" s="1"/>
  <c r="P80" i="10" s="1"/>
  <c r="U80" i="10" s="1"/>
  <c r="E168" i="10"/>
  <c r="F168" i="10" s="1"/>
  <c r="G168" i="10" s="1"/>
  <c r="H168" i="10" s="1"/>
  <c r="I168" i="10" s="1"/>
  <c r="J168" i="10" s="1"/>
  <c r="K168" i="10" s="1"/>
  <c r="L168" i="10" s="1"/>
  <c r="M168" i="10" s="1"/>
  <c r="N168" i="10" s="1"/>
  <c r="O168" i="10" s="1"/>
  <c r="P168" i="10" s="1"/>
  <c r="U168" i="10" s="1"/>
  <c r="E162" i="10"/>
  <c r="F162" i="10" s="1"/>
  <c r="G162" i="10" s="1"/>
  <c r="H162" i="10" s="1"/>
  <c r="I162" i="10" s="1"/>
  <c r="J162" i="10" s="1"/>
  <c r="K162" i="10" s="1"/>
  <c r="L162" i="10" s="1"/>
  <c r="M162" i="10" s="1"/>
  <c r="N162" i="10" s="1"/>
  <c r="O162" i="10" s="1"/>
  <c r="P162" i="10" s="1"/>
  <c r="U162" i="10" s="1"/>
  <c r="E174" i="10"/>
  <c r="F174" i="10" s="1"/>
  <c r="G174" i="10" s="1"/>
  <c r="H174" i="10" s="1"/>
  <c r="I174" i="10" s="1"/>
  <c r="J174" i="10" s="1"/>
  <c r="K174" i="10" s="1"/>
  <c r="L174" i="10" s="1"/>
  <c r="M174" i="10" s="1"/>
  <c r="N174" i="10" s="1"/>
  <c r="O174" i="10" s="1"/>
  <c r="P174" i="10" s="1"/>
  <c r="U174" i="10" s="1"/>
  <c r="K213" i="3"/>
  <c r="K217" i="3" s="1"/>
  <c r="E202" i="10"/>
  <c r="F202" i="10" s="1"/>
  <c r="G202" i="10" s="1"/>
  <c r="H202" i="10" s="1"/>
  <c r="I202" i="10" s="1"/>
  <c r="J202" i="10" s="1"/>
  <c r="K202" i="10" s="1"/>
  <c r="L202" i="10" s="1"/>
  <c r="M202" i="10" s="1"/>
  <c r="N202" i="10" s="1"/>
  <c r="O202" i="10" s="1"/>
  <c r="P202" i="10" s="1"/>
  <c r="U202" i="10" s="1"/>
  <c r="E167" i="10"/>
  <c r="F167" i="10" s="1"/>
  <c r="G167" i="10" s="1"/>
  <c r="H167" i="10" s="1"/>
  <c r="I167" i="10" s="1"/>
  <c r="J167" i="10" s="1"/>
  <c r="K167" i="10" s="1"/>
  <c r="L167" i="10" s="1"/>
  <c r="M167" i="10" s="1"/>
  <c r="N167" i="10" s="1"/>
  <c r="O167" i="10" s="1"/>
  <c r="P167" i="10" s="1"/>
  <c r="U167" i="10" s="1"/>
  <c r="E199" i="10"/>
  <c r="F199" i="10" s="1"/>
  <c r="G199" i="10" s="1"/>
  <c r="H199" i="10" s="1"/>
  <c r="I199" i="10" s="1"/>
  <c r="J199" i="10" s="1"/>
  <c r="K199" i="10" s="1"/>
  <c r="L199" i="10" s="1"/>
  <c r="M199" i="10" s="1"/>
  <c r="N199" i="10" s="1"/>
  <c r="O199" i="10" s="1"/>
  <c r="P199" i="10" s="1"/>
  <c r="U199" i="10" s="1"/>
  <c r="N213" i="3"/>
  <c r="D209" i="10"/>
  <c r="Q209" i="10" s="1"/>
  <c r="T209" i="10" s="1"/>
  <c r="O204" i="3"/>
  <c r="D197" i="10"/>
  <c r="Q197" i="10" s="1"/>
  <c r="T197" i="10" s="1"/>
  <c r="O192" i="3"/>
  <c r="T14" i="10"/>
  <c r="E14" i="10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T24" i="10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T19" i="10"/>
  <c r="E19" i="10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T8" i="10"/>
  <c r="F8" i="10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T11" i="10"/>
  <c r="E11" i="10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T148" i="10"/>
  <c r="E148" i="10"/>
  <c r="F148" i="10" s="1"/>
  <c r="G148" i="10" s="1"/>
  <c r="H148" i="10" s="1"/>
  <c r="I148" i="10" s="1"/>
  <c r="J148" i="10" s="1"/>
  <c r="K148" i="10" s="1"/>
  <c r="L148" i="10" s="1"/>
  <c r="M148" i="10" s="1"/>
  <c r="N148" i="10" s="1"/>
  <c r="O148" i="10" s="1"/>
  <c r="P148" i="10" s="1"/>
  <c r="D182" i="10"/>
  <c r="Q182" i="10" s="1"/>
  <c r="T182" i="10" s="1"/>
  <c r="T18" i="10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T15" i="10"/>
  <c r="E15" i="10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T23" i="10"/>
  <c r="E23" i="10"/>
  <c r="F23" i="10" s="1"/>
  <c r="G23" i="10" s="1"/>
  <c r="H23" i="10" s="1"/>
  <c r="I23" i="10" s="1"/>
  <c r="J23" i="10" s="1"/>
  <c r="K23" i="10" s="1"/>
  <c r="L23" i="10" s="1"/>
  <c r="M23" i="10" s="1"/>
  <c r="N23" i="10" s="1"/>
  <c r="O23" i="10" s="1"/>
  <c r="P23" i="10" s="1"/>
  <c r="O135" i="3"/>
  <c r="D205" i="10"/>
  <c r="Q205" i="10" s="1"/>
  <c r="T205" i="10" s="1"/>
  <c r="O200" i="3"/>
  <c r="T50" i="10"/>
  <c r="E50" i="10"/>
  <c r="F50" i="10" s="1"/>
  <c r="G50" i="10" s="1"/>
  <c r="H50" i="10" s="1"/>
  <c r="I50" i="10" s="1"/>
  <c r="J50" i="10" s="1"/>
  <c r="K50" i="10" s="1"/>
  <c r="L50" i="10" s="1"/>
  <c r="M50" i="10" s="1"/>
  <c r="N50" i="10" s="1"/>
  <c r="O50" i="10" s="1"/>
  <c r="P50" i="10" s="1"/>
  <c r="T150" i="10"/>
  <c r="E150" i="10"/>
  <c r="F150" i="10" s="1"/>
  <c r="G150" i="10" s="1"/>
  <c r="H150" i="10" s="1"/>
  <c r="I150" i="10" s="1"/>
  <c r="J150" i="10" s="1"/>
  <c r="K150" i="10" s="1"/>
  <c r="L150" i="10" s="1"/>
  <c r="M150" i="10" s="1"/>
  <c r="N150" i="10" s="1"/>
  <c r="O150" i="10" s="1"/>
  <c r="P150" i="10" s="1"/>
  <c r="E146" i="10"/>
  <c r="F146" i="10" s="1"/>
  <c r="G146" i="10" s="1"/>
  <c r="H146" i="10" s="1"/>
  <c r="I146" i="10" s="1"/>
  <c r="J146" i="10" s="1"/>
  <c r="K146" i="10" s="1"/>
  <c r="L146" i="10" s="1"/>
  <c r="M146" i="10" s="1"/>
  <c r="N146" i="10" s="1"/>
  <c r="O146" i="10" s="1"/>
  <c r="P146" i="10" s="1"/>
  <c r="T146" i="10"/>
  <c r="T130" i="10"/>
  <c r="E130" i="10"/>
  <c r="F130" i="10" s="1"/>
  <c r="G130" i="10" s="1"/>
  <c r="H130" i="10" s="1"/>
  <c r="I130" i="10" s="1"/>
  <c r="J130" i="10" s="1"/>
  <c r="K130" i="10" s="1"/>
  <c r="L130" i="10" s="1"/>
  <c r="M130" i="10" s="1"/>
  <c r="N130" i="10" s="1"/>
  <c r="O130" i="10" s="1"/>
  <c r="P130" i="10" s="1"/>
  <c r="F2" i="3"/>
  <c r="F213" i="3" s="1"/>
  <c r="F218" i="3" s="1"/>
  <c r="E213" i="3"/>
  <c r="G2" i="3"/>
  <c r="J8" i="3"/>
  <c r="O8" i="3" s="1"/>
  <c r="T5" i="10"/>
  <c r="F5" i="10"/>
  <c r="J15" i="3"/>
  <c r="O15" i="3" s="1"/>
  <c r="D2" i="3"/>
  <c r="D213" i="3" s="1"/>
  <c r="U150" i="10" l="1"/>
  <c r="U148" i="10"/>
  <c r="U130" i="10"/>
  <c r="U146" i="10"/>
  <c r="U185" i="10"/>
  <c r="U140" i="10"/>
  <c r="T218" i="10"/>
  <c r="E205" i="10"/>
  <c r="F205" i="10" s="1"/>
  <c r="G205" i="10" s="1"/>
  <c r="H205" i="10" s="1"/>
  <c r="I205" i="10" s="1"/>
  <c r="J205" i="10" s="1"/>
  <c r="K205" i="10" s="1"/>
  <c r="L205" i="10" s="1"/>
  <c r="M205" i="10" s="1"/>
  <c r="N205" i="10" s="1"/>
  <c r="O205" i="10" s="1"/>
  <c r="P205" i="10" s="1"/>
  <c r="U205" i="10" s="1"/>
  <c r="D218" i="10"/>
  <c r="D220" i="10" s="1"/>
  <c r="E182" i="10"/>
  <c r="E197" i="10"/>
  <c r="F197" i="10" s="1"/>
  <c r="G197" i="10" s="1"/>
  <c r="H197" i="10" s="1"/>
  <c r="I197" i="10" s="1"/>
  <c r="J197" i="10" s="1"/>
  <c r="K197" i="10" s="1"/>
  <c r="L197" i="10" s="1"/>
  <c r="M197" i="10" s="1"/>
  <c r="N197" i="10" s="1"/>
  <c r="O197" i="10" s="1"/>
  <c r="P197" i="10" s="1"/>
  <c r="U197" i="10" s="1"/>
  <c r="E209" i="10"/>
  <c r="F209" i="10" s="1"/>
  <c r="G209" i="10" s="1"/>
  <c r="H209" i="10" s="1"/>
  <c r="I209" i="10" s="1"/>
  <c r="J209" i="10" s="1"/>
  <c r="K209" i="10" s="1"/>
  <c r="L209" i="10" s="1"/>
  <c r="M209" i="10" s="1"/>
  <c r="N209" i="10" s="1"/>
  <c r="O209" i="10" s="1"/>
  <c r="P209" i="10" s="1"/>
  <c r="U209" i="10" s="1"/>
  <c r="H2" i="3"/>
  <c r="G213" i="3"/>
  <c r="G218" i="3" s="1"/>
  <c r="G5" i="10"/>
  <c r="F182" i="10" l="1"/>
  <c r="E218" i="10"/>
  <c r="E220" i="10" s="1"/>
  <c r="Q218" i="10"/>
  <c r="H213" i="3"/>
  <c r="H218" i="3" s="1"/>
  <c r="I2" i="3"/>
  <c r="H5" i="10"/>
  <c r="G182" i="10" l="1"/>
  <c r="F218" i="10"/>
  <c r="F220" i="10" s="1"/>
  <c r="J2" i="3"/>
  <c r="I213" i="3"/>
  <c r="I218" i="3" s="1"/>
  <c r="I5" i="10"/>
  <c r="J213" i="3" l="1"/>
  <c r="J218" i="3" s="1"/>
  <c r="O2" i="3"/>
  <c r="H182" i="10"/>
  <c r="G218" i="10"/>
  <c r="G220" i="10" s="1"/>
  <c r="J5" i="10"/>
  <c r="I182" i="10" l="1"/>
  <c r="H218" i="10"/>
  <c r="H220" i="10" s="1"/>
  <c r="K5" i="10"/>
  <c r="J182" i="10" l="1"/>
  <c r="I218" i="10"/>
  <c r="I220" i="10" s="1"/>
  <c r="L5" i="10"/>
  <c r="K182" i="10" l="1"/>
  <c r="J218" i="10"/>
  <c r="J220" i="10" s="1"/>
  <c r="M5" i="10"/>
  <c r="L182" i="10" l="1"/>
  <c r="K218" i="10"/>
  <c r="K220" i="10" s="1"/>
  <c r="N5" i="10"/>
  <c r="M182" i="10" l="1"/>
  <c r="L218" i="10"/>
  <c r="L220" i="10" s="1"/>
  <c r="O5" i="10"/>
  <c r="N182" i="10" l="1"/>
  <c r="M218" i="10"/>
  <c r="M220" i="10" s="1"/>
  <c r="P5" i="10"/>
  <c r="O182" i="10" l="1"/>
  <c r="N218" i="10"/>
  <c r="N220" i="10" s="1"/>
  <c r="P182" i="10" l="1"/>
  <c r="O218" i="10"/>
  <c r="O220" i="10" s="1"/>
  <c r="P218" i="10" l="1"/>
  <c r="P220" i="10" s="1"/>
  <c r="U182" i="10"/>
</calcChain>
</file>

<file path=xl/comments1.xml><?xml version="1.0" encoding="utf-8"?>
<comments xmlns="http://schemas.openxmlformats.org/spreadsheetml/2006/main">
  <authors>
    <author>_</author>
  </authors>
  <commentList>
    <comment ref="A43" authorId="0">
      <text>
        <r>
          <rPr>
            <b/>
            <sz val="9"/>
            <color indexed="81"/>
            <rFont val="Tahoma"/>
            <family val="2"/>
            <charset val="204"/>
          </rPr>
          <t>Договор цессии с Еркиным А. М. от 07.04.14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Tahoma"/>
            <family val="2"/>
            <charset val="204"/>
          </rPr>
          <t>Замена стороны по заявлению от 27.12.13                                 Ибраева О. 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04"/>
          </rPr>
          <t>Поденко Н. Л.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<sst xmlns="http://schemas.openxmlformats.org/spreadsheetml/2006/main" count="892" uniqueCount="207">
  <si>
    <t>Кузнецова О. Н.</t>
  </si>
  <si>
    <t>Керимова Г. Н.</t>
  </si>
  <si>
    <t>Нечаев А. В.</t>
  </si>
  <si>
    <t xml:space="preserve">Терентьев С. П. </t>
  </si>
  <si>
    <t>Борозна М. В.</t>
  </si>
  <si>
    <t>Дрезгунова А. В.</t>
  </si>
  <si>
    <t>Селезова Э. Ю.</t>
  </si>
  <si>
    <t>Сахаров С.А.</t>
  </si>
  <si>
    <t>Артемов В. Г.</t>
  </si>
  <si>
    <t>Новикова Е. В.</t>
  </si>
  <si>
    <t>Арзамасцева С.В.</t>
  </si>
  <si>
    <t>Котикова Т. В.</t>
  </si>
  <si>
    <t>Пантелеева И.В.</t>
  </si>
  <si>
    <t>Новичкова С.Г.</t>
  </si>
  <si>
    <t>Жилкин А.В.</t>
  </si>
  <si>
    <t>Логуновская Л. В.</t>
  </si>
  <si>
    <t>Пузько Л. А.</t>
  </si>
  <si>
    <t>Гришина Ю.Н.</t>
  </si>
  <si>
    <t>Агуреев А. Н.</t>
  </si>
  <si>
    <t>Ложкина Е. А.</t>
  </si>
  <si>
    <t>Орлова С. В.</t>
  </si>
  <si>
    <t>Гончарова М.В.</t>
  </si>
  <si>
    <t>Куранова А.С.</t>
  </si>
  <si>
    <t>Тихомирова С. А.</t>
  </si>
  <si>
    <t>Стрелин А. И.</t>
  </si>
  <si>
    <t>Кистяева Е. А.</t>
  </si>
  <si>
    <t>Гладкова Т. С.</t>
  </si>
  <si>
    <t>Овчаренко И. А.</t>
  </si>
  <si>
    <t>Никкель М. Н.</t>
  </si>
  <si>
    <t>Клокова Т. Е.</t>
  </si>
  <si>
    <t>Волкова Ю.С.</t>
  </si>
  <si>
    <t>Третяк Ю. М.</t>
  </si>
  <si>
    <t>Ибраева О. В.</t>
  </si>
  <si>
    <t>Алексеева Г. М.</t>
  </si>
  <si>
    <t>Лифанов А. А.</t>
  </si>
  <si>
    <t>Завалов А. А.</t>
  </si>
  <si>
    <t xml:space="preserve">Новиков Р. А. </t>
  </si>
  <si>
    <t>Непочатых Д.Д.</t>
  </si>
  <si>
    <t>Бирюков Ю. В.</t>
  </si>
  <si>
    <t>Мизрах И. Л.</t>
  </si>
  <si>
    <t xml:space="preserve">Орлова А. С. </t>
  </si>
  <si>
    <t>Койфман К. А.</t>
  </si>
  <si>
    <t>Герасимов П. В.</t>
  </si>
  <si>
    <t>Сошенко В.В.</t>
  </si>
  <si>
    <t>Внуков С. Ю.</t>
  </si>
  <si>
    <t>Федосеева Н.И.</t>
  </si>
  <si>
    <t>Френкель А.В.</t>
  </si>
  <si>
    <t>Гурьянова Н.И.</t>
  </si>
  <si>
    <t>Зудилов А. В.</t>
  </si>
  <si>
    <t>Ментюкова Н. В.</t>
  </si>
  <si>
    <t>Волков В. И.</t>
  </si>
  <si>
    <t>Тулупов М. М.</t>
  </si>
  <si>
    <t>Лукьянец О. А.</t>
  </si>
  <si>
    <t>Олексеенко С. Н.</t>
  </si>
  <si>
    <t>Макаров М.А.</t>
  </si>
  <si>
    <t>Чернова Н. И.</t>
  </si>
  <si>
    <t>Шашкин Ю. Л.</t>
  </si>
  <si>
    <t>Байкова Н. В.</t>
  </si>
  <si>
    <t>Митюкова Н.Ю.</t>
  </si>
  <si>
    <t>Померанцев С.И.</t>
  </si>
  <si>
    <t>Карпов И. Н.</t>
  </si>
  <si>
    <t>Гудзь Д. С.</t>
  </si>
  <si>
    <t>Силкина В.Н.</t>
  </si>
  <si>
    <t>Ягудина Г. Р.</t>
  </si>
  <si>
    <t>Волобуев П. Ю.</t>
  </si>
  <si>
    <t>Колескин С. А.</t>
  </si>
  <si>
    <t>Якубов А. Ф.</t>
  </si>
  <si>
    <t>Ефимова Л. А.</t>
  </si>
  <si>
    <t>Гудзь В. Г.</t>
  </si>
  <si>
    <t>Бирюкова С.А.</t>
  </si>
  <si>
    <t>Трушина Н. Г.</t>
  </si>
  <si>
    <t>Гордиенко Л.Б.</t>
  </si>
  <si>
    <t>Михайлова Е. А.</t>
  </si>
  <si>
    <t>Демина Н. С.</t>
  </si>
  <si>
    <t>Абинякин М. А.</t>
  </si>
  <si>
    <t>Богданович К. Н.</t>
  </si>
  <si>
    <t>Богданович Н. Н.</t>
  </si>
  <si>
    <t>Гнилицкий М.В.</t>
  </si>
  <si>
    <t>Петров С. М.</t>
  </si>
  <si>
    <t>Парамонова С. Н.</t>
  </si>
  <si>
    <t>Клепикова Е. В.</t>
  </si>
  <si>
    <t>Назаренков А.Н.</t>
  </si>
  <si>
    <t>Барабанова Н. А.</t>
  </si>
  <si>
    <t>Еременко А. А.</t>
  </si>
  <si>
    <t>Осипова М. И.</t>
  </si>
  <si>
    <t>Тепикин С.В.</t>
  </si>
  <si>
    <t>Шендарова Л. Н.</t>
  </si>
  <si>
    <t>Шевкунова Е. Ю.</t>
  </si>
  <si>
    <t>Мошенец Т. М.</t>
  </si>
  <si>
    <t>Круглова Е. В.</t>
  </si>
  <si>
    <t>Лаврентьев И. М.</t>
  </si>
  <si>
    <t>Рачек Л.И.</t>
  </si>
  <si>
    <t>Кривоносов О. В.</t>
  </si>
  <si>
    <t>Рулева И. Ю.</t>
  </si>
  <si>
    <t>Шереметьев М. В.</t>
  </si>
  <si>
    <t>Фролова Л. Н.</t>
  </si>
  <si>
    <t>Шахомиров А. А.</t>
  </si>
  <si>
    <t>Игнашкина М. А.</t>
  </si>
  <si>
    <t>Воронова О.А.</t>
  </si>
  <si>
    <t>Ишова Л. И.</t>
  </si>
  <si>
    <t>Шукевич О. И.</t>
  </si>
  <si>
    <t>Колесникова О. В.</t>
  </si>
  <si>
    <t>Певнева А. М.</t>
  </si>
  <si>
    <t>Жуков А. Р.</t>
  </si>
  <si>
    <t>Нуждина С. А.</t>
  </si>
  <si>
    <t>Кузьмичева Е. В.</t>
  </si>
  <si>
    <t>Царан Н. Ю.</t>
  </si>
  <si>
    <t>Мирошниченко И. А.</t>
  </si>
  <si>
    <t>Ваганова Л. М.</t>
  </si>
  <si>
    <t>Журавлев Н.В.</t>
  </si>
  <si>
    <t>Иванников И. В.</t>
  </si>
  <si>
    <t>Казымова Э. Б.</t>
  </si>
  <si>
    <t>Прохорова Т.М.</t>
  </si>
  <si>
    <t>Берлизова Е. Ю.</t>
  </si>
  <si>
    <t>Ходжаев Б. С.</t>
  </si>
  <si>
    <t>Вдовыдченко Н. А.</t>
  </si>
  <si>
    <t>Назаркин Ю. А.</t>
  </si>
  <si>
    <t>Лустова П. Н.</t>
  </si>
  <si>
    <t>Столповский Е. В.</t>
  </si>
  <si>
    <t>Петкова М. С.</t>
  </si>
  <si>
    <t>а</t>
  </si>
  <si>
    <t>префикс</t>
  </si>
  <si>
    <t>Потребитель</t>
  </si>
  <si>
    <t>№ участка</t>
  </si>
  <si>
    <t>Оплачено</t>
  </si>
  <si>
    <t>Переплата / задолженность</t>
  </si>
  <si>
    <t>ИТОГО:</t>
  </si>
  <si>
    <t>Административное здание</t>
  </si>
  <si>
    <t>Показания на начало</t>
  </si>
  <si>
    <t>Показания на конец</t>
  </si>
  <si>
    <t>Расход</t>
  </si>
  <si>
    <t>Цена</t>
  </si>
  <si>
    <t>Итого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</si>
  <si>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</si>
  <si>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</si>
  <si>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</si>
  <si>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</si>
  <si>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</si>
  <si>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</si>
  <si>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</si>
  <si>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КПП № 2</t>
  </si>
  <si>
    <t>Строительный городок</t>
  </si>
  <si>
    <t>Елизаров М.В.</t>
  </si>
  <si>
    <t>Маркозян А.А.</t>
  </si>
  <si>
    <t>Еркин А. М.</t>
  </si>
  <si>
    <t>ТАРИФЫ</t>
  </si>
  <si>
    <t>Чумаков Е. С.</t>
  </si>
  <si>
    <t>САЛЬДО   проверка</t>
  </si>
  <si>
    <t>ИТОГО НАЧИСЛЕНО (руб.)</t>
  </si>
  <si>
    <t>ИТОГО УПЛАЧЕНО (руб.)</t>
  </si>
  <si>
    <t>ПОТРЕБИТЕЛЬ</t>
  </si>
  <si>
    <t>Афанасьев А.В.</t>
  </si>
  <si>
    <t>ЯНВАРЬ</t>
  </si>
  <si>
    <t>ФЕВРАЛЬ</t>
  </si>
  <si>
    <t>МАРТ</t>
  </si>
  <si>
    <t>АПРЕЛЬ</t>
  </si>
  <si>
    <t>МАЙ</t>
  </si>
  <si>
    <t>СВОД 2014</t>
  </si>
  <si>
    <t>САЛЬДО                       на начало года</t>
  </si>
  <si>
    <t>Шиков Р. С.</t>
  </si>
  <si>
    <t>Фомичева О. И.</t>
  </si>
  <si>
    <t>Белышкова А. В.</t>
  </si>
  <si>
    <t>Петропавловская О. В.</t>
  </si>
  <si>
    <t>Плужников К. Г.</t>
  </si>
  <si>
    <t>Ртищев М. А.</t>
  </si>
  <si>
    <t>Гудков А. С.</t>
  </si>
  <si>
    <t>Горбунова А. В.</t>
  </si>
  <si>
    <t>Марчук Г. И.</t>
  </si>
  <si>
    <t>Прохоров О. В.</t>
  </si>
  <si>
    <t>Объедкова О. А.</t>
  </si>
  <si>
    <t>Слюсаренко Д.В.</t>
  </si>
  <si>
    <t>Молчанова А. М.</t>
  </si>
  <si>
    <t>июнь-ноябрь</t>
  </si>
  <si>
    <t>Новый раб.вагон</t>
  </si>
  <si>
    <t>РАСХОД (КВТ)</t>
  </si>
  <si>
    <t>Урядов Ю. В.</t>
  </si>
  <si>
    <t>Животинский А. В.</t>
  </si>
  <si>
    <t>Протопопов А. П.</t>
  </si>
  <si>
    <t>Лукьяненко Е. В.</t>
  </si>
  <si>
    <t>Куркова Н. А.</t>
  </si>
  <si>
    <t>Шубко В. Е.</t>
  </si>
  <si>
    <t>Опарин С. А.</t>
  </si>
  <si>
    <t>Сафронова С. В.</t>
  </si>
  <si>
    <t>Тюрина Е. А.</t>
  </si>
  <si>
    <t>Панкин Д. А.</t>
  </si>
  <si>
    <t>Шубко Е. Е.</t>
  </si>
  <si>
    <t>Смирнов В. А.</t>
  </si>
  <si>
    <t>Булатников Е. В.</t>
  </si>
  <si>
    <t>Латушкин С. В.</t>
  </si>
  <si>
    <t>Линник М. Ю.</t>
  </si>
  <si>
    <t>Павлюк-Морозова И. А.</t>
  </si>
  <si>
    <t>Шкуренкова О. Л.</t>
  </si>
  <si>
    <t>Вишняков Д. Б.</t>
  </si>
  <si>
    <t>Турсин А. Ф.</t>
  </si>
  <si>
    <t>Островская И. Ю.</t>
  </si>
  <si>
    <t>Гаврикова Е. А.</t>
  </si>
  <si>
    <t>Давыдов С. А.</t>
  </si>
  <si>
    <t>Масленникова Т.А.</t>
  </si>
  <si>
    <t>Сионова Л. А.</t>
  </si>
  <si>
    <t>Смирнова Е. Г.</t>
  </si>
  <si>
    <t>Ангилова М. С.</t>
  </si>
  <si>
    <t>Яворовская С. О.</t>
  </si>
  <si>
    <t>Арсенова З. В.</t>
  </si>
  <si>
    <t>Бычек А. М.</t>
  </si>
  <si>
    <t>Рула А. Н.</t>
  </si>
  <si>
    <t>Христенко М.А.?????</t>
  </si>
  <si>
    <t>Панчугина Г.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</si>
</sst>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5" xfId="0" applyNumberFormat="1" applyBorder="1" applyAlignment="1">
      <alignment vertical="center"/>
    </xf>
    <xf numFmtId="4" fontId="0" fillId="0" borderId="6" xfId="0" applyNumberFormat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12" xfId="0" applyNumberFormat="1" applyBorder="1"/>
    <xf numFmtId="0" fontId="2" fillId="2" borderId="1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4" fontId="0" fillId="0" borderId="19" xfId="0" applyNumberFormat="1" applyBorder="1"/>
    <xf numFmtId="0" fontId="1" fillId="3" borderId="20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/>
    <xf numFmtId="4" fontId="0" fillId="0" borderId="23" xfId="0" applyNumberFormat="1" applyBorder="1"/>
    <xf numFmtId="4" fontId="0" fillId="0" borderId="5" xfId="0" applyNumberFormat="1" applyBorder="1"/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2" fillId="2" borderId="24" xfId="0" applyNumberFormat="1" applyFont="1" applyFill="1" applyBorder="1" applyAlignment="1">
      <alignment vertical="center" wrapText="1"/>
    </xf>
    <xf numFmtId="0" fontId="2" fillId="2" borderId="22" xfId="0" applyNumberFormat="1" applyFont="1" applyFill="1" applyBorder="1" applyAlignment="1">
      <alignment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2" fillId="0" borderId="16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/>
    <xf numFmtId="4" fontId="0" fillId="0" borderId="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2" xfId="0" applyNumberFormat="1" applyFill="1" applyBorder="1"/>
    <xf numFmtId="4" fontId="5" fillId="0" borderId="22" xfId="0" applyNumberFormat="1" applyFont="1" applyFill="1" applyBorder="1"/>
    <xf numFmtId="0" fontId="1" fillId="3" borderId="15" xfId="0" applyFont="1" applyFill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21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0" fillId="0" borderId="3" xfId="0" applyNumberFormat="1" applyFill="1" applyBorder="1"/>
    <xf numFmtId="4" fontId="0" fillId="0" borderId="1" xfId="0" applyNumberFormat="1" applyFill="1" applyBorder="1" applyAlignment="1">
      <alignment vertical="center"/>
    </xf>
    <xf numFmtId="0" fontId="0" fillId="0" borderId="3" xfId="0" applyFill="1" applyBorder="1"/>
    <xf numFmtId="0" fontId="0" fillId="0" borderId="26" xfId="0" applyFill="1" applyBorder="1"/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4" borderId="6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2" fillId="2" borderId="21" xfId="0" applyNumberFormat="1" applyFont="1" applyFill="1" applyBorder="1" applyAlignment="1">
      <alignment vertical="center" wrapText="1"/>
    </xf>
    <xf numFmtId="4" fontId="0" fillId="0" borderId="2" xfId="0" applyNumberFormat="1" applyFill="1" applyBorder="1"/>
    <xf numFmtId="0" fontId="3" fillId="3" borderId="7" xfId="0" applyFont="1" applyFill="1" applyBorder="1" applyAlignment="1">
      <alignment vertical="center"/>
    </xf>
    <xf numFmtId="0" fontId="1" fillId="0" borderId="27" xfId="0" applyFont="1" applyBorder="1"/>
    <xf numFmtId="4" fontId="1" fillId="0" borderId="28" xfId="0" applyNumberFormat="1" applyFont="1" applyBorder="1"/>
    <xf numFmtId="0" fontId="1" fillId="0" borderId="9" xfId="0" applyFont="1" applyBorder="1"/>
    <xf numFmtId="4" fontId="1" fillId="0" borderId="29" xfId="0" applyNumberFormat="1" applyFont="1" applyBorder="1"/>
    <xf numFmtId="0" fontId="1" fillId="0" borderId="30" xfId="0" applyFont="1" applyBorder="1"/>
    <xf numFmtId="4" fontId="1" fillId="0" borderId="31" xfId="0" applyNumberFormat="1" applyFont="1" applyBorder="1"/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/>
    <xf numFmtId="4" fontId="5" fillId="0" borderId="5" xfId="0" applyNumberFormat="1" applyFont="1" applyBorder="1"/>
    <xf numFmtId="4" fontId="0" fillId="5" borderId="5" xfId="0" applyNumberFormat="1" applyFill="1" applyBorder="1" applyAlignment="1">
      <alignment vertical="center"/>
    </xf>
    <xf numFmtId="4" fontId="3" fillId="5" borderId="7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/>
    <xf numFmtId="0" fontId="1" fillId="3" borderId="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8" xfId="0" applyNumberFormat="1" applyBorder="1"/>
    <xf numFmtId="4" fontId="0" fillId="0" borderId="15" xfId="0" applyNumberFormat="1" applyBorder="1"/>
    <xf numFmtId="4" fontId="0" fillId="5" borderId="6" xfId="0" applyNumberForma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/>
    </xf>
    <xf numFmtId="4" fontId="0" fillId="0" borderId="37" xfId="0" applyNumberFormat="1" applyBorder="1"/>
    <xf numFmtId="0" fontId="1" fillId="0" borderId="0" xfId="0" applyFont="1" applyAlignment="1">
      <alignment horizontal="center" vertical="center"/>
    </xf>
    <xf numFmtId="0" fontId="10" fillId="0" borderId="0" xfId="2" applyAlignment="1">
      <alignment horizontal="center" vertical="center"/>
    </xf>
    <xf numFmtId="0" fontId="10" fillId="3" borderId="7" xfId="2" applyFill="1" applyBorder="1" applyAlignment="1">
      <alignment horizontal="center" vertical="center" wrapText="1"/>
    </xf>
    <xf numFmtId="0" fontId="10" fillId="3" borderId="11" xfId="2" applyFill="1" applyBorder="1" applyAlignment="1">
      <alignment horizontal="center" vertical="center" wrapText="1"/>
    </xf>
    <xf numFmtId="0" fontId="10" fillId="3" borderId="34" xfId="2" applyFill="1" applyBorder="1" applyAlignment="1">
      <alignment horizontal="center" vertical="center" wrapText="1"/>
    </xf>
    <xf numFmtId="0" fontId="10" fillId="3" borderId="33" xfId="2" applyFill="1" applyBorder="1" applyAlignment="1">
      <alignment horizontal="center" vertical="center" wrapText="1"/>
    </xf>
    <xf numFmtId="0" fontId="10" fillId="3" borderId="10" xfId="2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4" fontId="1" fillId="0" borderId="14" xfId="0" applyNumberFormat="1" applyFont="1" applyBorder="1"/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vertical="center"/>
    </xf>
    <xf numFmtId="4" fontId="0" fillId="0" borderId="39" xfId="0" applyNumberFormat="1" applyFill="1" applyBorder="1"/>
    <xf numFmtId="4" fontId="0" fillId="0" borderId="39" xfId="0" applyNumberFormat="1" applyBorder="1" applyAlignment="1">
      <alignment vertical="center"/>
    </xf>
    <xf numFmtId="4" fontId="0" fillId="0" borderId="41" xfId="0" applyNumberFormat="1" applyBorder="1"/>
    <xf numFmtId="4" fontId="0" fillId="0" borderId="38" xfId="0" applyNumberFormat="1" applyBorder="1"/>
    <xf numFmtId="4" fontId="0" fillId="0" borderId="38" xfId="0" applyNumberForma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vertical="center"/>
    </xf>
    <xf numFmtId="4" fontId="0" fillId="0" borderId="42" xfId="0" applyNumberFormat="1" applyBorder="1"/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2" borderId="40" xfId="0" applyNumberFormat="1" applyFont="1" applyFill="1" applyBorder="1" applyAlignment="1">
      <alignment horizontal="left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5" fillId="0" borderId="38" xfId="0" applyNumberFormat="1" applyFont="1" applyBorder="1"/>
    <xf numFmtId="0" fontId="2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horizontal="left" vertical="center" wrapText="1"/>
    </xf>
    <xf numFmtId="0" fontId="0" fillId="0" borderId="44" xfId="0" applyFill="1" applyBorder="1"/>
    <xf numFmtId="0" fontId="0" fillId="0" borderId="39" xfId="0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39" xfId="0" applyFill="1" applyBorder="1"/>
    <xf numFmtId="0" fontId="0" fillId="0" borderId="1" xfId="0" applyFill="1" applyBorder="1"/>
    <xf numFmtId="4" fontId="0" fillId="0" borderId="13" xfId="0" applyNumberFormat="1" applyFill="1" applyBorder="1"/>
    <xf numFmtId="4" fontId="0" fillId="0" borderId="0" xfId="0" applyNumberFormat="1" applyAlignment="1">
      <alignment vertical="center"/>
    </xf>
    <xf numFmtId="4" fontId="11" fillId="6" borderId="7" xfId="0" applyNumberFormat="1" applyFont="1" applyFill="1" applyBorder="1"/>
    <xf numFmtId="0" fontId="2" fillId="2" borderId="24" xfId="0" applyNumberFormat="1" applyFont="1" applyFill="1" applyBorder="1" applyAlignment="1">
      <alignment wrapText="1"/>
    </xf>
    <xf numFmtId="4" fontId="0" fillId="0" borderId="25" xfId="0" applyNumberFormat="1" applyFill="1" applyBorder="1" applyAlignment="1">
      <alignment vertical="center"/>
    </xf>
    <xf numFmtId="0" fontId="2" fillId="0" borderId="16" xfId="0" applyNumberFormat="1" applyFont="1" applyBorder="1" applyAlignment="1">
      <alignment horizontal="left" vertical="center" wrapText="1"/>
    </xf>
    <xf numFmtId="4" fontId="0" fillId="6" borderId="21" xfId="0" applyNumberFormat="1" applyFill="1" applyBorder="1" applyAlignment="1">
      <alignment vertical="center"/>
    </xf>
    <xf numFmtId="4" fontId="0" fillId="6" borderId="3" xfId="0" applyNumberFormat="1" applyFill="1" applyBorder="1" applyAlignment="1">
      <alignment vertical="center"/>
    </xf>
    <xf numFmtId="4" fontId="1" fillId="0" borderId="29" xfId="0" applyNumberFormat="1" applyFont="1" applyFill="1" applyBorder="1"/>
    <xf numFmtId="0" fontId="1" fillId="3" borderId="15" xfId="0" applyFont="1" applyFill="1" applyBorder="1" applyAlignment="1">
      <alignment horizontal="center" vertical="center"/>
    </xf>
    <xf numFmtId="0" fontId="0" fillId="0" borderId="45" xfId="0" applyFill="1" applyBorder="1"/>
    <xf numFmtId="4" fontId="3" fillId="3" borderId="32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3" xfId="0" applyNumberFormat="1" applyFont="1" applyFill="1" applyBorder="1"/>
    <xf numFmtId="4" fontId="0" fillId="2" borderId="21" xfId="0" applyNumberFormat="1" applyFill="1" applyBorder="1" applyAlignment="1">
      <alignment vertical="center"/>
    </xf>
    <xf numFmtId="4" fontId="0" fillId="2" borderId="3" xfId="0" applyNumberFormat="1" applyFill="1" applyBorder="1"/>
    <xf numFmtId="4" fontId="0" fillId="2" borderId="3" xfId="0" applyNumberFormat="1" applyFill="1" applyBorder="1" applyAlignment="1">
      <alignment vertical="center"/>
    </xf>
    <xf numFmtId="0" fontId="0" fillId="0" borderId="46" xfId="0" applyFill="1" applyBorder="1"/>
    <xf numFmtId="0" fontId="1" fillId="3" borderId="32" xfId="0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6" xfId="0" applyFill="1" applyBorder="1"/>
    <xf numFmtId="4" fontId="0" fillId="7" borderId="21" xfId="0" applyNumberFormat="1" applyFill="1" applyBorder="1" applyAlignment="1">
      <alignment vertical="center"/>
    </xf>
    <xf numFmtId="4" fontId="0" fillId="7" borderId="3" xfId="0" applyNumberFormat="1" applyFill="1" applyBorder="1"/>
    <xf numFmtId="4" fontId="5" fillId="0" borderId="6" xfId="0" applyNumberFormat="1" applyFont="1" applyFill="1" applyBorder="1"/>
    <xf numFmtId="4" fontId="0" fillId="0" borderId="47" xfId="0" applyNumberFormat="1" applyBorder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/>
    <xf numFmtId="4" fontId="0" fillId="6" borderId="3" xfId="0" applyNumberFormat="1" applyFill="1" applyBorder="1"/>
    <xf numFmtId="4" fontId="6" fillId="6" borderId="29" xfId="0" applyNumberFormat="1" applyFont="1" applyFill="1" applyBorder="1"/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right" vertical="center"/>
    </xf>
  </cellXfs>
  <cellStyles count="3">
    <cellStyle name="Гиперссылка" xfId="2" builtinId="8"/>
    <cellStyle name="Обычный" xfId="0" builtinId="0"/>
    <cellStyle name="Обычный 3" xfId="1"/>
  </cellStyles>
  <dxfs count="24"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O1048565"/>
  <sheetViews>
    <sheetView workbookViewId="0">
      <pane ySplit="1" topLeftCell="A200" activePane="bottomLeft" state="frozen"/>
      <selection pane="bottomLeft" activeCell="J216" sqref="J216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9" width="16.140625" customWidth="1" outlineLevel="1"/>
    <col min="10" max="10" width="15.85546875" customWidth="1" outlineLevel="1"/>
    <col min="11" max="11" width="15.140625" customWidth="1"/>
    <col min="12" max="14" width="15.42578125" customWidth="1"/>
    <col min="15" max="15" width="12.42578125" customWidth="1"/>
  </cols>
  <sheetData>
    <row r="1" spans="1:15" s="6" customFormat="1" ht="54.75" customHeight="1" thickBot="1" x14ac:dyDescent="0.3">
      <c r="A1" s="79" t="s">
        <v>150</v>
      </c>
      <c r="B1" s="21" t="s">
        <v>123</v>
      </c>
      <c r="C1" s="79" t="s">
        <v>121</v>
      </c>
      <c r="D1" s="21" t="s">
        <v>133</v>
      </c>
      <c r="E1" s="82" t="s">
        <v>134</v>
      </c>
      <c r="F1" s="21" t="s">
        <v>135</v>
      </c>
      <c r="G1" s="83" t="s">
        <v>136</v>
      </c>
      <c r="H1" s="80" t="s">
        <v>137</v>
      </c>
      <c r="I1" s="80" t="s">
        <v>138</v>
      </c>
      <c r="J1" s="84" t="s">
        <v>139</v>
      </c>
      <c r="K1" s="80" t="s">
        <v>148</v>
      </c>
      <c r="L1" s="21" t="s">
        <v>149</v>
      </c>
      <c r="M1" s="21" t="s">
        <v>174</v>
      </c>
      <c r="N1" s="21" t="s">
        <v>147</v>
      </c>
    </row>
    <row r="2" spans="1:15" s="5" customFormat="1" ht="15.95" customHeight="1" x14ac:dyDescent="0.25">
      <c r="A2" s="85" t="s">
        <v>0</v>
      </c>
      <c r="B2" s="1">
        <v>1</v>
      </c>
      <c r="C2" s="17"/>
      <c r="D2" s="7">
        <f>Июнь!J2</f>
        <v>0</v>
      </c>
      <c r="E2" s="7">
        <f>Июнь!J2+Июль!J2</f>
        <v>0</v>
      </c>
      <c r="F2" s="7">
        <f>E2+Август!J2</f>
        <v>0</v>
      </c>
      <c r="G2" s="7">
        <f>F2+Сентябрь!J2</f>
        <v>0</v>
      </c>
      <c r="H2" s="7">
        <f>G2+Октябрь!J2</f>
        <v>0</v>
      </c>
      <c r="I2" s="7">
        <f>H2+Ноябрь!J2</f>
        <v>110.35</v>
      </c>
      <c r="J2" s="7">
        <f>I2+Декабрь!J2</f>
        <v>863.58</v>
      </c>
      <c r="K2" s="74">
        <f>Июнь!H2+Июль!H2+Август!H19+Сентябрь!H2+Октябрь!H2+Ноябрь!H2+Декабрь!H2</f>
        <v>863.58</v>
      </c>
      <c r="L2" s="74">
        <f>Июнь!I2+Июль!I2+Август!I2+Сентябрь!I2+Октябрь!I2+Ноябрь!I2+Декабрь!I2</f>
        <v>0</v>
      </c>
      <c r="M2" s="74">
        <f>Июнь!F2+Июль!F2+Август!F2+Сентябрь!F2+Октябрь!F2+Ноябрь!F2+Декабрь!F2</f>
        <v>285.01</v>
      </c>
      <c r="N2" s="74">
        <f>K2-L2</f>
        <v>863.58</v>
      </c>
      <c r="O2" s="151">
        <f>N2-J2</f>
        <v>0</v>
      </c>
    </row>
    <row r="3" spans="1:15" ht="15.95" customHeight="1" x14ac:dyDescent="0.25">
      <c r="A3" s="81" t="s">
        <v>105</v>
      </c>
      <c r="B3" s="2">
        <v>1</v>
      </c>
      <c r="C3" s="2" t="s">
        <v>120</v>
      </c>
      <c r="D3" s="7">
        <f>Июнь!J3</f>
        <v>0</v>
      </c>
      <c r="E3" s="7">
        <f>Июнь!J3+Июль!J3</f>
        <v>0</v>
      </c>
      <c r="F3" s="7">
        <f>E3+Август!J3</f>
        <v>0</v>
      </c>
      <c r="G3" s="7">
        <f>F3+Сентябрь!J3</f>
        <v>0</v>
      </c>
      <c r="H3" s="7">
        <f>G3+Октябрь!J3</f>
        <v>0</v>
      </c>
      <c r="I3" s="7">
        <f>H3+Ноябрь!J3</f>
        <v>5.0599999999999996</v>
      </c>
      <c r="J3" s="7">
        <f>I3+Декабрь!J3</f>
        <v>5.0599999999999996</v>
      </c>
      <c r="K3" s="74">
        <f>Июнь!H3+Июль!H3+Август!H3+Сентябрь!H3+Октябрь!H3+Ноябрь!H3+Декабрь!H3</f>
        <v>5.0599999999999996</v>
      </c>
      <c r="L3" s="74">
        <f>Июнь!I3+Июль!I3+Август!I3+Сентябрь!I3+Октябрь!I3+Ноябрь!I3+Декабрь!I3</f>
        <v>0</v>
      </c>
      <c r="M3" s="74">
        <f>Июнь!F3+Июль!F3+Август!F3+Сентябрь!F3+Октябрь!F3+Ноябрь!F3+Декабрь!F3</f>
        <v>1.6699999999999995</v>
      </c>
      <c r="N3" s="74">
        <f t="shared" ref="N3" si="0">K3-L3</f>
        <v>5.0599999999999996</v>
      </c>
      <c r="O3" s="151">
        <f t="shared" ref="O3:O66" si="1">N3-J3</f>
        <v>0</v>
      </c>
    </row>
    <row r="4" spans="1:15" ht="15.95" hidden="1" customHeight="1" x14ac:dyDescent="0.25">
      <c r="A4" s="81"/>
      <c r="B4" s="2">
        <v>2</v>
      </c>
      <c r="C4" s="18"/>
      <c r="D4" s="7">
        <f>Июнь!J4</f>
        <v>0</v>
      </c>
      <c r="E4" s="7">
        <f>Июнь!J4+Июль!J4</f>
        <v>0</v>
      </c>
      <c r="F4" s="7">
        <f>E4+Август!J4</f>
        <v>0</v>
      </c>
      <c r="G4" s="7">
        <f>F4+Сентябрь!J4</f>
        <v>0</v>
      </c>
      <c r="H4" s="7">
        <f>G4+Октябрь!J4</f>
        <v>0</v>
      </c>
      <c r="I4" s="7">
        <f>H4+Ноябрь!J4</f>
        <v>0</v>
      </c>
      <c r="J4" s="7">
        <f>I4+Декабрь!J4</f>
        <v>0</v>
      </c>
      <c r="K4" s="74">
        <f>Июнь!H4+Июль!H4+Август!H4+Сентябрь!H4+Октябрь!H4+Ноябрь!H4+Декабрь!H4</f>
        <v>0</v>
      </c>
      <c r="L4" s="74">
        <f>Июнь!I4+Июль!I4+Август!I4+Сентябрь!I4+Октябрь!I4+Ноябрь!I4+Декабрь!I4</f>
        <v>0</v>
      </c>
      <c r="M4" s="74">
        <f>Июнь!F4+Июль!F4+Август!F4+Сентябрь!F4+Октябрь!F4+Ноябрь!F4+Декабрь!F4</f>
        <v>0</v>
      </c>
      <c r="N4" s="74">
        <f t="shared" ref="N4:N67" si="2">K4-L4</f>
        <v>0</v>
      </c>
      <c r="O4" s="151">
        <f t="shared" si="1"/>
        <v>0</v>
      </c>
    </row>
    <row r="5" spans="1:15" ht="15.95" customHeight="1" x14ac:dyDescent="0.25">
      <c r="A5" s="81" t="s">
        <v>112</v>
      </c>
      <c r="B5" s="2">
        <v>2</v>
      </c>
      <c r="C5" s="2" t="s">
        <v>120</v>
      </c>
      <c r="D5" s="7">
        <f>Июнь!J5</f>
        <v>0</v>
      </c>
      <c r="E5" s="7">
        <f>Июнь!J5+Июль!J5</f>
        <v>190.83</v>
      </c>
      <c r="F5" s="7">
        <f>E5+Август!J5</f>
        <v>228.43</v>
      </c>
      <c r="G5" s="7">
        <f>F5+Сентябрь!J5</f>
        <v>228.43</v>
      </c>
      <c r="H5" s="7">
        <f>G5+Октябрь!J5</f>
        <v>629</v>
      </c>
      <c r="I5" s="7">
        <f>H5+Ноябрь!J5</f>
        <v>699.05</v>
      </c>
      <c r="J5" s="7">
        <f>I5+Декабрь!J5</f>
        <v>21.799999999999955</v>
      </c>
      <c r="K5" s="74">
        <f>Июнь!H5+Июль!H5+Август!H5+Сентябрь!H5+Октябрь!H5+Ноябрь!H5+Декабрь!H5</f>
        <v>699.05</v>
      </c>
      <c r="L5" s="74">
        <f>Июнь!I5+Июль!I5+Август!I5+Сентябрь!I5+Октябрь!I5+Ноябрь!I5+Декабрь!I5</f>
        <v>677.25</v>
      </c>
      <c r="M5" s="74">
        <f>Июнь!F5+Июль!F5+Август!F5+Сентябрь!F5+Октябрь!F5+Ноябрь!F5+Декабрь!F5</f>
        <v>227.37</v>
      </c>
      <c r="N5" s="74">
        <f t="shared" si="2"/>
        <v>21.799999999999955</v>
      </c>
      <c r="O5" s="151">
        <f t="shared" si="1"/>
        <v>0</v>
      </c>
    </row>
    <row r="6" spans="1:15" ht="15.95" customHeight="1" x14ac:dyDescent="0.25">
      <c r="A6" s="85" t="s">
        <v>1</v>
      </c>
      <c r="B6" s="1">
        <v>3</v>
      </c>
      <c r="C6" s="17"/>
      <c r="D6" s="7">
        <f>Июнь!J6</f>
        <v>0</v>
      </c>
      <c r="E6" s="7">
        <f>Июнь!J6+Июль!J6</f>
        <v>0</v>
      </c>
      <c r="F6" s="7">
        <f>E6+Август!J6</f>
        <v>0</v>
      </c>
      <c r="G6" s="7">
        <f>F6+Сентябрь!J6</f>
        <v>0</v>
      </c>
      <c r="H6" s="7">
        <f>G6+Октябрь!J6</f>
        <v>0</v>
      </c>
      <c r="I6" s="7">
        <f>H6+Ноябрь!J6</f>
        <v>0</v>
      </c>
      <c r="J6" s="7">
        <f>I6+Декабрь!J6</f>
        <v>0</v>
      </c>
      <c r="K6" s="74">
        <f>Июнь!H6+Июль!H6+Август!H6+Сентябрь!H6+Октябрь!H6+Ноябрь!H6+Декабрь!H6</f>
        <v>0</v>
      </c>
      <c r="L6" s="74">
        <f>Июнь!I6+Июль!I6+Август!I6+Сентябрь!I6+Октябрь!I6+Ноябрь!I6+Декабрь!I6</f>
        <v>0</v>
      </c>
      <c r="M6" s="74">
        <f>Июнь!F6+Июль!F6+Август!F6+Сентябрь!F6+Октябрь!F6+Ноябрь!F6+Декабрь!F6</f>
        <v>0</v>
      </c>
      <c r="N6" s="74">
        <f t="shared" si="2"/>
        <v>0</v>
      </c>
      <c r="O6" s="151">
        <f t="shared" si="1"/>
        <v>0</v>
      </c>
    </row>
    <row r="7" spans="1:15" ht="15.95" customHeight="1" x14ac:dyDescent="0.25">
      <c r="A7" s="85" t="s">
        <v>114</v>
      </c>
      <c r="B7" s="1">
        <v>3</v>
      </c>
      <c r="C7" s="1" t="s">
        <v>120</v>
      </c>
      <c r="D7" s="7">
        <f>Июнь!J7</f>
        <v>0</v>
      </c>
      <c r="E7" s="7">
        <f>Июнь!J7+Июль!J7</f>
        <v>0</v>
      </c>
      <c r="F7" s="7">
        <f>E7+Август!J7</f>
        <v>0</v>
      </c>
      <c r="G7" s="7">
        <f>F7+Сентябрь!J7</f>
        <v>0</v>
      </c>
      <c r="H7" s="7">
        <f>G7+Октябрь!J7</f>
        <v>0</v>
      </c>
      <c r="I7" s="7">
        <f>H7+Ноябрь!J7</f>
        <v>1140.92</v>
      </c>
      <c r="J7" s="7">
        <f>I7+Декабрь!J7</f>
        <v>2703.49</v>
      </c>
      <c r="K7" s="74">
        <f>Июнь!H7+Июль!H7+Август!H7+Сентябрь!H7+Октябрь!H7+Ноябрь!H7+Декабрь!H7</f>
        <v>2703.49</v>
      </c>
      <c r="L7" s="74">
        <f>Июнь!I7+Июль!I7+Август!I7+Сентябрь!I7+Октябрь!I7+Ноябрь!I7+Декабрь!I7</f>
        <v>0</v>
      </c>
      <c r="M7" s="74">
        <f>Июнь!F7+Июль!F7+Август!F7+Сентябрь!F7+Октябрь!F7+Ноябрь!F7+Декабрь!F7</f>
        <v>892.24</v>
      </c>
      <c r="N7" s="74">
        <f t="shared" si="2"/>
        <v>2703.49</v>
      </c>
      <c r="O7" s="151">
        <f t="shared" si="1"/>
        <v>0</v>
      </c>
    </row>
    <row r="8" spans="1:15" ht="15.95" hidden="1" customHeight="1" x14ac:dyDescent="0.25">
      <c r="A8" s="85"/>
      <c r="B8" s="1">
        <v>4</v>
      </c>
      <c r="C8" s="17"/>
      <c r="D8" s="7">
        <f>Июнь!J8</f>
        <v>0</v>
      </c>
      <c r="E8" s="7">
        <f>Июнь!J8+Июль!J8</f>
        <v>0</v>
      </c>
      <c r="F8" s="7">
        <f>E8+Август!J8</f>
        <v>0</v>
      </c>
      <c r="G8" s="23">
        <f>F8+Сентябрь!J8</f>
        <v>0</v>
      </c>
      <c r="H8" s="7">
        <f>G8+Октябрь!J8</f>
        <v>0</v>
      </c>
      <c r="I8" s="7">
        <f>H8+Ноябрь!J8</f>
        <v>0</v>
      </c>
      <c r="J8" s="7">
        <f>I8+Декабрь!J8</f>
        <v>0</v>
      </c>
      <c r="K8" s="74">
        <f>Июнь!H8+Июль!H8+Август!H8+Сентябрь!H8+Октябрь!H8+Ноябрь!H8+Декабрь!H8</f>
        <v>0</v>
      </c>
      <c r="L8" s="74">
        <f>Июнь!I8+Июль!I8+Август!I8+Сентябрь!I8+Октябрь!I8+Ноябрь!I8+Декабрь!I8</f>
        <v>0</v>
      </c>
      <c r="M8" s="74">
        <f>Июнь!F8+Июль!F8+Август!F8+Сентябрь!F8+Октябрь!F8+Ноябрь!F8+Декабрь!F8</f>
        <v>0</v>
      </c>
      <c r="N8" s="74">
        <f t="shared" si="2"/>
        <v>0</v>
      </c>
      <c r="O8" s="151">
        <f t="shared" si="1"/>
        <v>0</v>
      </c>
    </row>
    <row r="9" spans="1:15" ht="15.95" customHeight="1" x14ac:dyDescent="0.25">
      <c r="A9" s="81" t="s">
        <v>2</v>
      </c>
      <c r="B9" s="2">
        <v>5</v>
      </c>
      <c r="C9" s="18"/>
      <c r="D9" s="7">
        <f>Июнь!J9</f>
        <v>0</v>
      </c>
      <c r="E9" s="7">
        <f>Июнь!J9+Июль!J9</f>
        <v>0</v>
      </c>
      <c r="F9" s="7">
        <f>E9+Август!J9</f>
        <v>0</v>
      </c>
      <c r="G9" s="23">
        <f>F9+Сентябрь!J9</f>
        <v>0</v>
      </c>
      <c r="H9" s="7">
        <f>G9+Октябрь!J9</f>
        <v>0</v>
      </c>
      <c r="I9" s="7">
        <f>H9+Ноябрь!J9</f>
        <v>0</v>
      </c>
      <c r="J9" s="7">
        <f>I9+Декабрь!J9</f>
        <v>19.79</v>
      </c>
      <c r="K9" s="74">
        <f>Июнь!H9+Июль!H9+Август!H9+Сентябрь!H9+Октябрь!H9+Ноябрь!H9+Декабрь!H9</f>
        <v>19.79</v>
      </c>
      <c r="L9" s="74">
        <f>Июнь!I9+Июль!I9+Август!I9+Сентябрь!I9+Октябрь!I9+Ноябрь!I9+Декабрь!I9</f>
        <v>0</v>
      </c>
      <c r="M9" s="74">
        <f>Июнь!F9+Июль!F9+Август!F9+Сентябрь!F9+Октябрь!F9+Ноябрь!F9+Декабрь!F9</f>
        <v>6.5299999999999994</v>
      </c>
      <c r="N9" s="74">
        <f t="shared" si="2"/>
        <v>19.79</v>
      </c>
      <c r="O9" s="151">
        <f t="shared" si="1"/>
        <v>0</v>
      </c>
    </row>
    <row r="10" spans="1:15" ht="15.95" customHeight="1" x14ac:dyDescent="0.25">
      <c r="A10" s="81" t="s">
        <v>3</v>
      </c>
      <c r="B10" s="2">
        <v>6</v>
      </c>
      <c r="C10" s="18"/>
      <c r="D10" s="7">
        <f>Июнь!J10</f>
        <v>0</v>
      </c>
      <c r="E10" s="7">
        <f>Июнь!J10+Июль!J10</f>
        <v>59.36</v>
      </c>
      <c r="F10" s="7">
        <f>E10+Август!J10</f>
        <v>59.36</v>
      </c>
      <c r="G10" s="23">
        <f>F10+Сентябрь!J10</f>
        <v>674.96</v>
      </c>
      <c r="H10" s="7">
        <f>G10+Октябрь!J10</f>
        <v>1574.06</v>
      </c>
      <c r="I10" s="7">
        <f>H10+Ноябрь!J10</f>
        <v>-378.30999999999995</v>
      </c>
      <c r="J10" s="7">
        <f>I10+Декабрь!J10</f>
        <v>-378.30999999999995</v>
      </c>
      <c r="K10" s="74">
        <f>Июнь!H10+Июль!H10+Август!H10+Сентябрь!H10+Октябрь!H10+Ноябрь!H10+Декабрь!H10</f>
        <v>1621.69</v>
      </c>
      <c r="L10" s="74">
        <f>Июнь!I10+Июль!I10+Август!I10+Сентябрь!I10+Октябрь!I10+Ноябрь!I10+Декабрь!I10</f>
        <v>2000</v>
      </c>
      <c r="M10" s="74">
        <f>Июнь!F10+Июль!F10+Август!F10+Сентябрь!F10+Октябрь!F10+Ноябрь!F10+Декабрь!F10</f>
        <v>524.41000000000008</v>
      </c>
      <c r="N10" s="74">
        <f t="shared" si="2"/>
        <v>-378.30999999999995</v>
      </c>
      <c r="O10" s="151">
        <f t="shared" si="1"/>
        <v>0</v>
      </c>
    </row>
    <row r="11" spans="1:15" ht="15.95" customHeight="1" x14ac:dyDescent="0.25">
      <c r="A11" s="81" t="s">
        <v>4</v>
      </c>
      <c r="B11" s="2">
        <v>7</v>
      </c>
      <c r="C11" s="18"/>
      <c r="D11" s="7">
        <f>Июнь!J11</f>
        <v>0</v>
      </c>
      <c r="E11" s="7">
        <f>Июнь!J11+Июль!J11</f>
        <v>0</v>
      </c>
      <c r="F11" s="7">
        <f>E11+Август!J11</f>
        <v>0</v>
      </c>
      <c r="G11" s="23">
        <f>F11+Сентябрь!J11</f>
        <v>0</v>
      </c>
      <c r="H11" s="7">
        <f>G11+Октябрь!J11</f>
        <v>0</v>
      </c>
      <c r="I11" s="7">
        <f>H11+Ноябрь!J11</f>
        <v>0</v>
      </c>
      <c r="J11" s="7">
        <f>I11+Декабрь!J11</f>
        <v>0</v>
      </c>
      <c r="K11" s="74">
        <f>Июнь!H11+Июль!H11+Август!H11+Сентябрь!H11+Октябрь!H11+Ноябрь!H11+Декабрь!H11</f>
        <v>0</v>
      </c>
      <c r="L11" s="74">
        <f>Июнь!I11+Июль!I11+Август!I11+Сентябрь!I11+Октябрь!I11+Ноябрь!I11+Декабрь!I11</f>
        <v>0</v>
      </c>
      <c r="M11" s="74">
        <f>Июнь!F11+Июль!F11+Август!F11+Сентябрь!F11+Октябрь!F11+Ноябрь!F11+Декабрь!F11</f>
        <v>0</v>
      </c>
      <c r="N11" s="74">
        <f t="shared" si="2"/>
        <v>0</v>
      </c>
      <c r="O11" s="151">
        <f t="shared" si="1"/>
        <v>0</v>
      </c>
    </row>
    <row r="12" spans="1:15" ht="15.95" customHeight="1" x14ac:dyDescent="0.25">
      <c r="A12" s="81" t="s">
        <v>5</v>
      </c>
      <c r="B12" s="2">
        <v>8</v>
      </c>
      <c r="C12" s="18"/>
      <c r="D12" s="7">
        <f>Июнь!J12</f>
        <v>0</v>
      </c>
      <c r="E12" s="7">
        <f>Июнь!J12+Июль!J12</f>
        <v>0</v>
      </c>
      <c r="F12" s="7">
        <f>E12+Август!J12</f>
        <v>0</v>
      </c>
      <c r="G12" s="23">
        <f>F12+Сентябрь!J12</f>
        <v>0</v>
      </c>
      <c r="H12" s="7">
        <f>G12+Октябрь!J12</f>
        <v>0</v>
      </c>
      <c r="I12" s="7">
        <f>H12+Ноябрь!J12</f>
        <v>0</v>
      </c>
      <c r="J12" s="7">
        <f>I12+Декабрь!J12</f>
        <v>0</v>
      </c>
      <c r="K12" s="74">
        <f>Июнь!H12+Июль!H12+Август!H12+Сентябрь!H12+Октябрь!H12+Ноябрь!H12+Декабрь!H12</f>
        <v>0</v>
      </c>
      <c r="L12" s="74">
        <f>Июнь!I12+Июль!I12+Август!I12+Сентябрь!I12+Октябрь!I12+Ноябрь!I12+Декабрь!I12</f>
        <v>0</v>
      </c>
      <c r="M12" s="74">
        <f>Июнь!F12+Июль!F12+Август!F12+Сентябрь!F12+Октябрь!F12+Ноябрь!F12+Декабрь!F12</f>
        <v>0</v>
      </c>
      <c r="N12" s="74">
        <f t="shared" si="2"/>
        <v>0</v>
      </c>
      <c r="O12" s="151">
        <f t="shared" si="1"/>
        <v>0</v>
      </c>
    </row>
    <row r="13" spans="1:15" ht="15.95" customHeight="1" x14ac:dyDescent="0.25">
      <c r="A13" s="81" t="s">
        <v>6</v>
      </c>
      <c r="B13" s="2">
        <v>9</v>
      </c>
      <c r="C13" s="18"/>
      <c r="D13" s="7">
        <f>Июнь!J13</f>
        <v>0</v>
      </c>
      <c r="E13" s="7">
        <f>Июнь!J13+Июль!J13</f>
        <v>0</v>
      </c>
      <c r="F13" s="7">
        <f>E13+Август!J13</f>
        <v>0</v>
      </c>
      <c r="G13" s="23">
        <f>F13+Сентябрь!J13</f>
        <v>0</v>
      </c>
      <c r="H13" s="7">
        <f>G13+Октябрь!J13</f>
        <v>2.1800000000000002</v>
      </c>
      <c r="I13" s="7">
        <f>H13+Ноябрь!J13</f>
        <v>7.2100000000000009</v>
      </c>
      <c r="J13" s="7">
        <f>I13+Декабрь!J13</f>
        <v>10.09</v>
      </c>
      <c r="K13" s="74">
        <f>Июнь!H13+Июль!H13+Август!H13+Сентябрь!H13+Октябрь!H13+Ноябрь!H13+Декабрь!H13</f>
        <v>10.09</v>
      </c>
      <c r="L13" s="74">
        <f>Июнь!I13+Июль!I13+Август!I13+Сентябрь!I13+Октябрь!I13+Ноябрь!I13+Декабрь!I14</f>
        <v>0</v>
      </c>
      <c r="M13" s="74">
        <f>Июнь!F13+Июль!F13+Август!F13+Сентябрь!F13+Октябрь!F13+Ноябрь!F13+Декабрь!F13</f>
        <v>3.3099999999999996</v>
      </c>
      <c r="N13" s="74">
        <f t="shared" si="2"/>
        <v>10.09</v>
      </c>
      <c r="O13" s="151">
        <f t="shared" si="1"/>
        <v>0</v>
      </c>
    </row>
    <row r="14" spans="1:15" ht="15.95" customHeight="1" x14ac:dyDescent="0.25">
      <c r="A14" s="81" t="s">
        <v>119</v>
      </c>
      <c r="B14" s="2">
        <v>9</v>
      </c>
      <c r="C14" s="2" t="s">
        <v>120</v>
      </c>
      <c r="D14" s="7">
        <f>Июнь!J14</f>
        <v>0</v>
      </c>
      <c r="E14" s="7">
        <f>Июнь!J14+Июль!J14</f>
        <v>0</v>
      </c>
      <c r="F14" s="7">
        <f>E14+Август!J14</f>
        <v>0</v>
      </c>
      <c r="G14" s="23">
        <f>F14+Сентябрь!J14</f>
        <v>0</v>
      </c>
      <c r="H14" s="7">
        <f>G14+Октябрь!J14</f>
        <v>0</v>
      </c>
      <c r="I14" s="7">
        <f>H14+Ноябрь!J14</f>
        <v>0</v>
      </c>
      <c r="J14" s="7">
        <f>I14+Декабрь!J14</f>
        <v>0</v>
      </c>
      <c r="K14" s="74">
        <f>Июнь!H14+Июль!H14+Август!H14+Сентябрь!H14+Октябрь!H14+Ноябрь!H14+Декабрь!H14</f>
        <v>0</v>
      </c>
      <c r="L14" s="74">
        <f>Июнь!I14+Июль!I14+Август!I14+Сентябрь!I14+Октябрь!I14+Ноябрь!I14+Декабрь!I14</f>
        <v>0</v>
      </c>
      <c r="M14" s="74">
        <f>Июнь!F14+Июль!F14+Август!F14+Сентябрь!F14+Октябрь!F14+Ноябрь!F14+Декабрь!F14</f>
        <v>0</v>
      </c>
      <c r="N14" s="74">
        <f t="shared" si="2"/>
        <v>0</v>
      </c>
      <c r="O14" s="151">
        <f t="shared" si="1"/>
        <v>0</v>
      </c>
    </row>
    <row r="15" spans="1:15" ht="15.95" customHeight="1" x14ac:dyDescent="0.25">
      <c r="A15" s="81" t="s">
        <v>7</v>
      </c>
      <c r="B15" s="2">
        <v>10</v>
      </c>
      <c r="C15" s="18"/>
      <c r="D15" s="7">
        <f>Июнь!J15</f>
        <v>0</v>
      </c>
      <c r="E15" s="7">
        <f>Июнь!J15+Июль!J15</f>
        <v>0</v>
      </c>
      <c r="F15" s="7">
        <f>E15+Август!J15</f>
        <v>0</v>
      </c>
      <c r="G15" s="23">
        <f>F15+Сентябрь!J15</f>
        <v>0</v>
      </c>
      <c r="H15" s="7">
        <f>G15+Октябрь!J15</f>
        <v>0</v>
      </c>
      <c r="I15" s="7">
        <f>H15+Ноябрь!J15</f>
        <v>58.66</v>
      </c>
      <c r="J15" s="7">
        <f>I15+Декабрь!J15</f>
        <v>1729.89</v>
      </c>
      <c r="K15" s="74">
        <f>Июнь!H15+Июль!H15+Август!H15+Сентябрь!H15+Октябрь!H15+Ноябрь!H15+Декабрь!H15</f>
        <v>1729.89</v>
      </c>
      <c r="L15" s="74">
        <f>Июнь!I15+Июль!I15+Август!I15+Сентябрь!I15+Октябрь!I15+Ноябрь!I15+Декабрь!I15</f>
        <v>0</v>
      </c>
      <c r="M15" s="74">
        <f>Июнь!F15+Июль!F15+Август!F15+Сентябрь!F15+Октябрь!F15+Ноябрь!F15+Декабрь!F15</f>
        <v>570.92000000000007</v>
      </c>
      <c r="N15" s="74">
        <f t="shared" si="2"/>
        <v>1729.89</v>
      </c>
      <c r="O15" s="151">
        <f t="shared" si="1"/>
        <v>0</v>
      </c>
    </row>
    <row r="16" spans="1:15" ht="15.95" customHeight="1" x14ac:dyDescent="0.25">
      <c r="A16" s="81" t="s">
        <v>8</v>
      </c>
      <c r="B16" s="2">
        <v>11</v>
      </c>
      <c r="C16" s="18"/>
      <c r="D16" s="7">
        <f>Июнь!J16</f>
        <v>36.79</v>
      </c>
      <c r="E16" s="7">
        <f>Июнь!J16+Июль!J16</f>
        <v>36.79</v>
      </c>
      <c r="F16" s="7">
        <f>E16+Август!J16</f>
        <v>123.87</v>
      </c>
      <c r="G16" s="23">
        <f>F16+Сентябрь!J16</f>
        <v>2589.0699999999997</v>
      </c>
      <c r="H16" s="7">
        <f>G16+Октябрь!J16</f>
        <v>3878.5999999999995</v>
      </c>
      <c r="I16" s="7">
        <f>H16+Ноябрь!J16</f>
        <v>3888.2699999999995</v>
      </c>
      <c r="J16" s="7">
        <f>I16+Декабрь!J16</f>
        <v>3986.9599999999996</v>
      </c>
      <c r="K16" s="74">
        <f>Июнь!H16+Июль!H16+Август!H16+Сентябрь!H16+Октябрь!H16+Ноябрь!H16+Декабрь!H16</f>
        <v>3986.9599999999996</v>
      </c>
      <c r="L16" s="74">
        <f>Июнь!I16+Июль!I16+Август!I16+Сентябрь!I16+Октябрь!I16+Ноябрь!I16+Декабрь!I16</f>
        <v>0</v>
      </c>
      <c r="M16" s="74">
        <f>Июнь!F16+Июль!F16+Август!F16+Сентябрь!F16+Октябрь!F16+Ноябрь!F16+Декабрь!F16</f>
        <v>1289.95</v>
      </c>
      <c r="N16" s="74">
        <f t="shared" si="2"/>
        <v>3986.9599999999996</v>
      </c>
      <c r="O16" s="151">
        <f t="shared" si="1"/>
        <v>0</v>
      </c>
    </row>
    <row r="17" spans="1:15" ht="15.95" customHeight="1" x14ac:dyDescent="0.25">
      <c r="A17" s="81" t="s">
        <v>142</v>
      </c>
      <c r="B17" s="2">
        <v>12</v>
      </c>
      <c r="C17" s="18"/>
      <c r="D17" s="7">
        <f>Июнь!J17</f>
        <v>0</v>
      </c>
      <c r="E17" s="7">
        <f>Июнь!J17+Июль!J17</f>
        <v>0</v>
      </c>
      <c r="F17" s="7">
        <f>E17+Август!J17</f>
        <v>0</v>
      </c>
      <c r="G17" s="23">
        <f>F17+Сентябрь!J17</f>
        <v>0</v>
      </c>
      <c r="H17" s="7">
        <f>G17+Октябрь!J17</f>
        <v>2.11</v>
      </c>
      <c r="I17" s="7">
        <f>H17+Ноябрь!J17</f>
        <v>2155.3200000000002</v>
      </c>
      <c r="J17" s="7">
        <f>I17+Декабрь!J17</f>
        <v>2208.4100000000003</v>
      </c>
      <c r="K17" s="74">
        <f>Июнь!H17+Июль!H17+Август!H17+Сентябрь!H17+Октябрь!H17+Ноябрь!H17+Декабрь!H17</f>
        <v>2208.4100000000003</v>
      </c>
      <c r="L17" s="74">
        <f>Июнь!I17+Июль!I17+Август!I17+Сентябрь!I17+Октябрь!I17+Ноябрь!I17+Декабрь!I17</f>
        <v>0</v>
      </c>
      <c r="M17" s="74">
        <f>Июнь!F17+Июль!F17+Август!F17+Сентябрь!F17+Октябрь!F17+Ноябрь!F17+Декабрь!F17</f>
        <v>728.82999999999993</v>
      </c>
      <c r="N17" s="74">
        <f t="shared" si="2"/>
        <v>2208.4100000000003</v>
      </c>
      <c r="O17" s="151">
        <f t="shared" si="1"/>
        <v>0</v>
      </c>
    </row>
    <row r="18" spans="1:15" ht="15.95" hidden="1" customHeight="1" x14ac:dyDescent="0.25">
      <c r="A18" s="81"/>
      <c r="B18" s="2">
        <v>12</v>
      </c>
      <c r="C18" s="3" t="s">
        <v>120</v>
      </c>
      <c r="D18" s="7">
        <f>Июнь!J18</f>
        <v>0</v>
      </c>
      <c r="E18" s="7">
        <f>Июнь!J18+Июль!J18</f>
        <v>0</v>
      </c>
      <c r="F18" s="7">
        <f>E18+Август!J18</f>
        <v>0</v>
      </c>
      <c r="G18" s="23">
        <f>F18+Сентябрь!J18</f>
        <v>0</v>
      </c>
      <c r="H18" s="7">
        <f>G18+Октябрь!J18</f>
        <v>0</v>
      </c>
      <c r="I18" s="7">
        <f>H18+Ноябрь!J18</f>
        <v>0</v>
      </c>
      <c r="J18" s="7">
        <f>I18+Декабрь!J18</f>
        <v>0</v>
      </c>
      <c r="K18" s="74">
        <f>Июнь!H18+Июль!H18+Август!H18+Сентябрь!H18+Октябрь!H18+Ноябрь!H18+Декабрь!H18</f>
        <v>0</v>
      </c>
      <c r="L18" s="74">
        <f>Июнь!I18+Июль!I18+Август!I18+Сентябрь!I18+Октябрь!I18+Ноябрь!I18+Декабрь!I18</f>
        <v>0</v>
      </c>
      <c r="M18" s="74">
        <f>Июнь!F18+Июль!F18+Август!F18+Сентябрь!F18+Октябрь!F18+Ноябрь!F18+Декабрь!F18</f>
        <v>0</v>
      </c>
      <c r="N18" s="74">
        <f t="shared" si="2"/>
        <v>0</v>
      </c>
      <c r="O18" s="151">
        <f t="shared" si="1"/>
        <v>0</v>
      </c>
    </row>
    <row r="19" spans="1:15" ht="15.95" customHeight="1" x14ac:dyDescent="0.25">
      <c r="A19" s="81" t="s">
        <v>9</v>
      </c>
      <c r="B19" s="2">
        <v>13</v>
      </c>
      <c r="C19" s="18"/>
      <c r="D19" s="7">
        <f>Июнь!J19</f>
        <v>0</v>
      </c>
      <c r="E19" s="7">
        <f>Июнь!J19+Июль!J19</f>
        <v>0</v>
      </c>
      <c r="F19" s="7">
        <f>E19+Август!J19</f>
        <v>0</v>
      </c>
      <c r="G19" s="23">
        <f>F19+Сентябрь!J19</f>
        <v>0</v>
      </c>
      <c r="H19" s="7">
        <f>G19+Октябрь!J19</f>
        <v>0</v>
      </c>
      <c r="I19" s="7">
        <f>H19+Ноябрь!J19</f>
        <v>0.12</v>
      </c>
      <c r="J19" s="7">
        <f>I19+Декабрь!J19</f>
        <v>5.79</v>
      </c>
      <c r="K19" s="74">
        <f>Июнь!H19+Июль!H19+Август!H19+Сентябрь!H19+Октябрь!H19+Ноябрь!H19+Декабрь!H19</f>
        <v>5.79</v>
      </c>
      <c r="L19" s="74">
        <f>Июнь!I19+Июль!I19+Август!I19+Сентябрь!I19+Октябрь!I19+Ноябрь!I19+Декабрь!I19</f>
        <v>0</v>
      </c>
      <c r="M19" s="74">
        <f>Июнь!F19+Июль!F19+Август!F19+Сентябрь!F19+Октябрь!F19+Ноябрь!F19+Декабрь!F19</f>
        <v>1.9100000000000001</v>
      </c>
      <c r="N19" s="74">
        <f t="shared" si="2"/>
        <v>5.79</v>
      </c>
      <c r="O19" s="151">
        <f t="shared" si="1"/>
        <v>0</v>
      </c>
    </row>
    <row r="20" spans="1:15" ht="15.95" customHeight="1" x14ac:dyDescent="0.25">
      <c r="A20" s="81" t="s">
        <v>10</v>
      </c>
      <c r="B20" s="2">
        <v>14</v>
      </c>
      <c r="C20" s="18"/>
      <c r="D20" s="7">
        <f>Июнь!J20</f>
        <v>0</v>
      </c>
      <c r="E20" s="7">
        <f>Июнь!J20+Июль!J20</f>
        <v>19.11</v>
      </c>
      <c r="F20" s="7">
        <f>E20+Август!J20</f>
        <v>46.349999999999994</v>
      </c>
      <c r="G20" s="23">
        <f>F20+Сентябрь!J20</f>
        <v>650.31000000000006</v>
      </c>
      <c r="H20" s="7">
        <f>G20+Октябрь!J20</f>
        <v>1159.5700000000002</v>
      </c>
      <c r="I20" s="7">
        <f>H20+Ноябрь!J20</f>
        <v>1369.8200000000002</v>
      </c>
      <c r="J20" s="7">
        <f>I20+Декабрь!J20</f>
        <v>-530.17999999999984</v>
      </c>
      <c r="K20" s="74">
        <f>Июнь!H20+Июль!H20+Август!H20+Сентябрь!H20+Октябрь!H20+Ноябрь!H20+Декабрь!H20</f>
        <v>1369.8200000000002</v>
      </c>
      <c r="L20" s="74">
        <f>Июнь!I20+Июль!I20+Август!I20+Сентябрь!I20+Октябрь!I20+Ноябрь!I20+Декабрь!I20</f>
        <v>1900</v>
      </c>
      <c r="M20" s="74">
        <f>Июнь!F20+Июль!F20+Август!F20+Сентябрь!F20+Октябрь!F20+Ноябрь!F20+Декабрь!F20</f>
        <v>444.30999999999995</v>
      </c>
      <c r="N20" s="74">
        <f t="shared" si="2"/>
        <v>-530.17999999999984</v>
      </c>
      <c r="O20" s="151">
        <f t="shared" si="1"/>
        <v>0</v>
      </c>
    </row>
    <row r="21" spans="1:15" ht="15.95" customHeight="1" x14ac:dyDescent="0.25">
      <c r="A21" s="81" t="s">
        <v>11</v>
      </c>
      <c r="B21" s="2">
        <v>15</v>
      </c>
      <c r="C21" s="18"/>
      <c r="D21" s="7">
        <f>Июнь!J21</f>
        <v>61.61</v>
      </c>
      <c r="E21" s="7">
        <f>Июнь!J21+Июль!J21</f>
        <v>372.57</v>
      </c>
      <c r="F21" s="7">
        <f>E21+Август!J21</f>
        <v>771.43000000000006</v>
      </c>
      <c r="G21" s="23">
        <f>F21+Сентябрь!J21</f>
        <v>865.09</v>
      </c>
      <c r="H21" s="7">
        <f>G21+Октябрь!J21</f>
        <v>1046.43</v>
      </c>
      <c r="I21" s="7">
        <f>H21+Ноябрь!J21</f>
        <v>1533.3500000000001</v>
      </c>
      <c r="J21" s="7">
        <f>I21+Декабрь!J21</f>
        <v>510.68000000000018</v>
      </c>
      <c r="K21" s="74">
        <f>Июнь!H21+Июль!H21+Август!H21+Сентябрь!H21+Октябрь!H21+Ноябрь!H21+Декабрь!H21</f>
        <v>1566.44</v>
      </c>
      <c r="L21" s="74">
        <f>Июнь!I21+Июль!I21+Август!I21+Сентябрь!I21+Октябрь!I21+Ноябрь!I21+Декабрь!I21</f>
        <v>1055.76</v>
      </c>
      <c r="M21" s="74">
        <f>Июнь!F21+Июль!F21+Август!F21+Сентябрь!F21+Октябрь!F21+Ноябрь!F21+Декабрь!F21</f>
        <v>510.33000000000004</v>
      </c>
      <c r="N21" s="74">
        <f t="shared" si="2"/>
        <v>510.68000000000006</v>
      </c>
      <c r="O21" s="151">
        <f t="shared" si="1"/>
        <v>0</v>
      </c>
    </row>
    <row r="22" spans="1:15" ht="15.95" customHeight="1" x14ac:dyDescent="0.25">
      <c r="A22" s="81" t="s">
        <v>12</v>
      </c>
      <c r="B22" s="2">
        <v>16</v>
      </c>
      <c r="C22" s="18"/>
      <c r="D22" s="7">
        <f>Июнь!J22</f>
        <v>0</v>
      </c>
      <c r="E22" s="7">
        <f>Июнь!J22+Июль!J22</f>
        <v>0</v>
      </c>
      <c r="F22" s="7">
        <f>E22+Август!J22</f>
        <v>0</v>
      </c>
      <c r="G22" s="23">
        <f>F22+Сентябрь!J22</f>
        <v>0</v>
      </c>
      <c r="H22" s="7">
        <f>G22+Октябрь!J22</f>
        <v>0</v>
      </c>
      <c r="I22" s="7">
        <f>H22+Ноябрь!J22</f>
        <v>0</v>
      </c>
      <c r="J22" s="7">
        <f>I22+Декабрь!J22</f>
        <v>0</v>
      </c>
      <c r="K22" s="74">
        <f>Июнь!H22+Июль!H22+Август!H22+Сентябрь!H22+Октябрь!H22+Ноябрь!H22+Декабрь!H22</f>
        <v>0</v>
      </c>
      <c r="L22" s="74">
        <f>Июнь!I22+Июль!I22+Август!I22+Сентябрь!I22+Октябрь!I22+Ноябрь!I22+Декабрь!I22</f>
        <v>0</v>
      </c>
      <c r="M22" s="74">
        <f>Июнь!F22+Июль!F22+Август!F22+Сентябрь!F22+Октябрь!F22+Ноябрь!F22+Декабрь!F22</f>
        <v>0</v>
      </c>
      <c r="N22" s="74">
        <f t="shared" si="2"/>
        <v>0</v>
      </c>
      <c r="O22" s="151">
        <f t="shared" si="1"/>
        <v>0</v>
      </c>
    </row>
    <row r="23" spans="1:15" ht="15.95" customHeight="1" x14ac:dyDescent="0.25">
      <c r="A23" s="81" t="s">
        <v>111</v>
      </c>
      <c r="B23" s="2">
        <v>16</v>
      </c>
      <c r="C23" s="2" t="s">
        <v>120</v>
      </c>
      <c r="D23" s="7">
        <f>Июнь!J23</f>
        <v>0</v>
      </c>
      <c r="E23" s="7">
        <f>Июнь!J23+Июль!J23</f>
        <v>0</v>
      </c>
      <c r="F23" s="7">
        <f>E23+Август!J23</f>
        <v>104.71</v>
      </c>
      <c r="G23" s="23">
        <f>F23+Сентябрь!J23</f>
        <v>-62.280000000000015</v>
      </c>
      <c r="H23" s="7">
        <f>G23+Октябрь!J23</f>
        <v>-129.22000000000008</v>
      </c>
      <c r="I23" s="7">
        <f>H23+Ноябрь!J23</f>
        <v>4856.3099999999995</v>
      </c>
      <c r="J23" s="7">
        <f>I23+Декабрь!J23</f>
        <v>15191.289999999999</v>
      </c>
      <c r="K23" s="74">
        <f>Июнь!H23+Июль!H23+Август!H23+Сентябрь!H23+Октябрь!H23+Ноябрь!H23+Декабрь!H23</f>
        <v>21691.29</v>
      </c>
      <c r="L23" s="74">
        <f>Июнь!I23+Июль!I23+Август!I23+Сентябрь!I23+Октябрь!I23+Ноябрь!I23+Декабрь!I23</f>
        <v>6500</v>
      </c>
      <c r="M23" s="74">
        <f>Июнь!F23+Июль!F23+Август!F23+Сентябрь!F23+Октябрь!F23+Ноябрь!F23+Декабрь!F23</f>
        <v>7148.1399999999994</v>
      </c>
      <c r="N23" s="74">
        <f t="shared" si="2"/>
        <v>15191.29</v>
      </c>
      <c r="O23" s="151">
        <f t="shared" si="1"/>
        <v>0</v>
      </c>
    </row>
    <row r="24" spans="1:15" ht="15.95" customHeight="1" x14ac:dyDescent="0.25">
      <c r="A24" s="81" t="s">
        <v>13</v>
      </c>
      <c r="B24" s="2">
        <v>17</v>
      </c>
      <c r="C24" s="18"/>
      <c r="D24" s="7">
        <f>Июнь!J24</f>
        <v>0</v>
      </c>
      <c r="E24" s="7">
        <f>Июнь!J24+Июль!J24</f>
        <v>170.64</v>
      </c>
      <c r="F24" s="7">
        <f>E24+Август!J24</f>
        <v>443.36</v>
      </c>
      <c r="G24" s="23">
        <f>F24+Сентябрь!J24</f>
        <v>1286.02</v>
      </c>
      <c r="H24" s="7">
        <f>G24+Октябрь!J24</f>
        <v>2226.11</v>
      </c>
      <c r="I24" s="7">
        <f>H24+Ноябрь!J24</f>
        <v>3901.94</v>
      </c>
      <c r="J24" s="7">
        <f>I24+Декабрь!J24</f>
        <v>6081.72</v>
      </c>
      <c r="K24" s="74">
        <f>Июнь!H24+Июль!H24+Август!H24+Сентябрь!H24+Октябрь!H24+Ноябрь!H24+Декабрь!H24</f>
        <v>6081.72</v>
      </c>
      <c r="L24" s="74">
        <f>Июнь!I24+Июль!I24+Август!I24+Сентябрь!I24+Октябрь!I24+Ноябрь!I24+Декабрь!I24</f>
        <v>0</v>
      </c>
      <c r="M24" s="74">
        <f>Июнь!F24+Июль!F24+Август!F24+Сентябрь!F24+Октябрь!F24+Ноябрь!F24+Декабрь!F24</f>
        <v>1992.45</v>
      </c>
      <c r="N24" s="74">
        <f t="shared" si="2"/>
        <v>6081.72</v>
      </c>
      <c r="O24" s="151">
        <f t="shared" si="1"/>
        <v>0</v>
      </c>
    </row>
    <row r="25" spans="1:15" ht="15.95" customHeight="1" x14ac:dyDescent="0.25">
      <c r="A25" s="81" t="s">
        <v>14</v>
      </c>
      <c r="B25" s="2">
        <v>18</v>
      </c>
      <c r="C25" s="18"/>
      <c r="D25" s="7">
        <f>Июнь!J25</f>
        <v>0</v>
      </c>
      <c r="E25" s="7">
        <f>Июнь!J25+Июль!J25</f>
        <v>0</v>
      </c>
      <c r="F25" s="7">
        <f>E25+Август!J25</f>
        <v>0</v>
      </c>
      <c r="G25" s="23">
        <f>F25+Сентябрь!J25</f>
        <v>0</v>
      </c>
      <c r="H25" s="7">
        <f>G25+Октябрь!J25</f>
        <v>0</v>
      </c>
      <c r="I25" s="7">
        <f>H25+Ноябрь!J25</f>
        <v>0</v>
      </c>
      <c r="J25" s="7">
        <f>I25+Декабрь!J25</f>
        <v>0</v>
      </c>
      <c r="K25" s="74">
        <f>Июнь!H25+Июль!H25+Август!H25+Сентябрь!H25+Октябрь!H25+Ноябрь!H25+Декабрь!H25</f>
        <v>0</v>
      </c>
      <c r="L25" s="74">
        <f>Июнь!I25+Июль!I25+Август!I25+Сентябрь!I25+Октябрь!I25+Ноябрь!I25+Декабрь!I25</f>
        <v>0</v>
      </c>
      <c r="M25" s="74">
        <f>Июнь!F25+Июль!F25+Август!F25+Сентябрь!F25+Октябрь!F25+Ноябрь!F25+Декабрь!F25</f>
        <v>0</v>
      </c>
      <c r="N25" s="74">
        <f t="shared" si="2"/>
        <v>0</v>
      </c>
      <c r="O25" s="151">
        <f t="shared" si="1"/>
        <v>0</v>
      </c>
    </row>
    <row r="26" spans="1:15" ht="15.95" customHeight="1" x14ac:dyDescent="0.25">
      <c r="A26" s="81" t="s">
        <v>15</v>
      </c>
      <c r="B26" s="2">
        <v>19</v>
      </c>
      <c r="C26" s="18"/>
      <c r="D26" s="7">
        <f>Июнь!J26</f>
        <v>0</v>
      </c>
      <c r="E26" s="7">
        <f>Июнь!J26+Июль!J26</f>
        <v>0</v>
      </c>
      <c r="F26" s="7">
        <f>E26+Август!J26</f>
        <v>0</v>
      </c>
      <c r="G26" s="23">
        <f>F26+Сентябрь!J26</f>
        <v>0</v>
      </c>
      <c r="H26" s="7">
        <f>G26+Октябрь!J26</f>
        <v>0</v>
      </c>
      <c r="I26" s="7">
        <f>H26+Ноябрь!J26</f>
        <v>0</v>
      </c>
      <c r="J26" s="7">
        <f>I26+Декабрь!J26</f>
        <v>0</v>
      </c>
      <c r="K26" s="74">
        <f>Июнь!H26+Июль!H26+Август!H26+Сентябрь!H26+Октябрь!H26+Ноябрь!H26+Декабрь!H26</f>
        <v>0</v>
      </c>
      <c r="L26" s="74">
        <f>Июнь!I26+Июль!I26+Август!I26+Сентябрь!I26+Октябрь!I26+Ноябрь!I26+Декабрь!I26</f>
        <v>0</v>
      </c>
      <c r="M26" s="74">
        <f>Июнь!F26+Июль!F26+Август!F26+Сентябрь!F26+Октябрь!F26+Ноябрь!F26+Декабрь!F26</f>
        <v>0</v>
      </c>
      <c r="N26" s="74">
        <f t="shared" si="2"/>
        <v>0</v>
      </c>
      <c r="O26" s="151">
        <f t="shared" si="1"/>
        <v>0</v>
      </c>
    </row>
    <row r="27" spans="1:15" ht="15.95" customHeight="1" x14ac:dyDescent="0.25">
      <c r="A27" s="81" t="s">
        <v>16</v>
      </c>
      <c r="B27" s="2">
        <v>20</v>
      </c>
      <c r="C27" s="18"/>
      <c r="D27" s="7">
        <f>Июнь!J27</f>
        <v>0</v>
      </c>
      <c r="E27" s="7">
        <f>Июнь!J27+Июль!J27</f>
        <v>0</v>
      </c>
      <c r="F27" s="7">
        <f>E27+Август!J27</f>
        <v>0</v>
      </c>
      <c r="G27" s="23">
        <f>F27+Сентябрь!J27</f>
        <v>0</v>
      </c>
      <c r="H27" s="7">
        <f>G27+Октябрь!J27</f>
        <v>0</v>
      </c>
      <c r="I27" s="7">
        <f>H27+Ноябрь!J27</f>
        <v>0</v>
      </c>
      <c r="J27" s="7">
        <f>I27+Декабрь!J27</f>
        <v>1697.95</v>
      </c>
      <c r="K27" s="74">
        <f>Июнь!H27+Июль!H27+Август!H27+Сентябрь!H27+Октябрь!H27+Ноябрь!H27+Декабрь!H27</f>
        <v>1697.95</v>
      </c>
      <c r="L27" s="74">
        <f>Июнь!I27+Июль!I27+Август!I27+Сентябрь!I27+Октябрь!I27+Ноябрь!I27+Декабрь!I27</f>
        <v>0</v>
      </c>
      <c r="M27" s="74">
        <f>Июнь!F27+Июль!F27+Август!F27+Сентябрь!F27+Октябрь!F27+Ноябрь!F27+Декабрь!F27</f>
        <v>560.38</v>
      </c>
      <c r="N27" s="74">
        <f t="shared" si="2"/>
        <v>1697.95</v>
      </c>
      <c r="O27" s="151">
        <f t="shared" si="1"/>
        <v>0</v>
      </c>
    </row>
    <row r="28" spans="1:15" ht="15.95" customHeight="1" x14ac:dyDescent="0.25">
      <c r="A28" s="81" t="s">
        <v>17</v>
      </c>
      <c r="B28" s="2">
        <v>21</v>
      </c>
      <c r="C28" s="18"/>
      <c r="D28" s="7">
        <f>Июнь!J28</f>
        <v>34.04</v>
      </c>
      <c r="E28" s="7">
        <f>Июнь!J28+Июль!J28</f>
        <v>242.51</v>
      </c>
      <c r="F28" s="7">
        <f>E28+Август!J28</f>
        <v>490.89</v>
      </c>
      <c r="G28" s="23">
        <f>F28+Сентябрь!J28</f>
        <v>490.89</v>
      </c>
      <c r="H28" s="7">
        <f>G28+Октябрь!J28</f>
        <v>734.99</v>
      </c>
      <c r="I28" s="7">
        <f>H28+Ноябрь!J28</f>
        <v>753.23</v>
      </c>
      <c r="J28" s="7">
        <f>I28+Декабрь!J28</f>
        <v>810.1</v>
      </c>
      <c r="K28" s="74">
        <f>Июнь!H28+Июль!H28+Август!H28+Сентябрь!H28+Октябрь!H28+Ноябрь!H28+Декабрь!H28</f>
        <v>810.1</v>
      </c>
      <c r="L28" s="74">
        <f>Июнь!I28+Июль!I28+Август!I28+Сентябрь!I28+Октябрь!I28+Ноябрь!I28+Декабрь!I28</f>
        <v>0</v>
      </c>
      <c r="M28" s="74">
        <f>Июнь!F28+Июль!F28+Август!F28+Сентябрь!F28+Октябрь!F28+Ноябрь!F28+Декабрь!F28</f>
        <v>262.55999999999995</v>
      </c>
      <c r="N28" s="74">
        <f t="shared" si="2"/>
        <v>810.1</v>
      </c>
      <c r="O28" s="151">
        <f t="shared" si="1"/>
        <v>0</v>
      </c>
    </row>
    <row r="29" spans="1:15" ht="15.95" customHeight="1" x14ac:dyDescent="0.25">
      <c r="A29" s="81" t="s">
        <v>18</v>
      </c>
      <c r="B29" s="2">
        <v>22</v>
      </c>
      <c r="C29" s="18"/>
      <c r="D29" s="7">
        <f>Июнь!J29</f>
        <v>0</v>
      </c>
      <c r="E29" s="7">
        <f>Июнь!J29+Июль!J29</f>
        <v>0</v>
      </c>
      <c r="F29" s="7">
        <f>E29+Август!J29</f>
        <v>24.49</v>
      </c>
      <c r="G29" s="23">
        <f>F29+Сентябрь!J29</f>
        <v>24.49</v>
      </c>
      <c r="H29" s="7">
        <f>G29+Октябрь!J29</f>
        <v>366.84000000000003</v>
      </c>
      <c r="I29" s="7">
        <f>H29+Ноябрь!J29</f>
        <v>757.59</v>
      </c>
      <c r="J29" s="7">
        <f>I29+Декабрь!J29</f>
        <v>225.54000000000008</v>
      </c>
      <c r="K29" s="74">
        <f>Июнь!H29+Июль!H29+Август!H29+Сентябрь!H29+Октябрь!H29+Ноябрь!H29+Декабрь!H29</f>
        <v>1151.04</v>
      </c>
      <c r="L29" s="74">
        <f>Июнь!I29+Июль!I29+Август!I29+Сентябрь!I29+Октябрь!I29+Ноябрь!I29+Декабрь!I29</f>
        <v>925.5</v>
      </c>
      <c r="M29" s="74">
        <f>Июнь!F29+Июль!F29+Август!F29+Сентябрь!F29+Октябрь!F29+Ноябрь!F29+Декабрь!F29</f>
        <v>376.74</v>
      </c>
      <c r="N29" s="74">
        <f t="shared" si="2"/>
        <v>225.53999999999996</v>
      </c>
      <c r="O29" s="151">
        <f t="shared" si="1"/>
        <v>0</v>
      </c>
    </row>
    <row r="30" spans="1:15" ht="15.95" customHeight="1" x14ac:dyDescent="0.25">
      <c r="A30" s="81" t="s">
        <v>113</v>
      </c>
      <c r="B30" s="2">
        <v>22</v>
      </c>
      <c r="C30" s="2" t="s">
        <v>120</v>
      </c>
      <c r="D30" s="7">
        <f>Июнь!J30</f>
        <v>0</v>
      </c>
      <c r="E30" s="7">
        <f>Июнь!J30+Июль!J30</f>
        <v>0</v>
      </c>
      <c r="F30" s="7">
        <f>E30+Август!J30</f>
        <v>0</v>
      </c>
      <c r="G30" s="23">
        <f>F30+Сентябрь!J30</f>
        <v>0</v>
      </c>
      <c r="H30" s="7">
        <f>G30+Октябрь!J30</f>
        <v>0</v>
      </c>
      <c r="I30" s="7">
        <f>H30+Ноябрь!J30</f>
        <v>0</v>
      </c>
      <c r="J30" s="7">
        <f>I30+Декабрь!J30</f>
        <v>0</v>
      </c>
      <c r="K30" s="74">
        <f>Июнь!H30+Июль!H30+Август!H30+Сентябрь!H30+Октябрь!H30+Ноябрь!H30+Декабрь!H30</f>
        <v>0</v>
      </c>
      <c r="L30" s="74">
        <f>Июнь!I30+Июль!I30+Август!I30+Сентябрь!I30+Октябрь!I30+Ноябрь!I30+Декабрь!I30</f>
        <v>0</v>
      </c>
      <c r="M30" s="74">
        <f>Июнь!F30+Июль!F30+Август!F30+Сентябрь!F30+Октябрь!F30+Ноябрь!F30+Декабрь!F30</f>
        <v>0</v>
      </c>
      <c r="N30" s="74">
        <f t="shared" si="2"/>
        <v>0</v>
      </c>
      <c r="O30" s="151">
        <f t="shared" si="1"/>
        <v>0</v>
      </c>
    </row>
    <row r="31" spans="1:15" ht="15.95" customHeight="1" x14ac:dyDescent="0.25">
      <c r="A31" s="81" t="s">
        <v>115</v>
      </c>
      <c r="B31" s="2">
        <v>23</v>
      </c>
      <c r="C31" s="18"/>
      <c r="D31" s="7">
        <f>Июнь!J31</f>
        <v>0</v>
      </c>
      <c r="E31" s="7">
        <f>Июнь!J31+Июль!J31</f>
        <v>0</v>
      </c>
      <c r="F31" s="7">
        <f>E31+Август!J31</f>
        <v>0</v>
      </c>
      <c r="G31" s="23">
        <f>F31+Сентябрь!J31</f>
        <v>0</v>
      </c>
      <c r="H31" s="7">
        <f>G31+Октябрь!J31</f>
        <v>0</v>
      </c>
      <c r="I31" s="7">
        <f>H31+Ноябрь!J31</f>
        <v>0</v>
      </c>
      <c r="J31" s="7">
        <f>I31+Декабрь!J31</f>
        <v>0</v>
      </c>
      <c r="K31" s="74">
        <f>Июнь!H31+Июль!H31+Август!H31+Сентябрь!H31+Октябрь!H31+Ноябрь!H31+Декабрь!H31</f>
        <v>0</v>
      </c>
      <c r="L31" s="74">
        <f>Июнь!I31+Июль!I31+Август!I31+Сентябрь!I31+Октябрь!I31+Ноябрь!I31+Декабрь!I31</f>
        <v>0</v>
      </c>
      <c r="M31" s="74">
        <f>Июнь!F31+Июль!F31+Август!F31+Сентябрь!F31+Октябрь!F31+Ноябрь!F31+Декабрь!F31</f>
        <v>0</v>
      </c>
      <c r="N31" s="74">
        <f t="shared" si="2"/>
        <v>0</v>
      </c>
      <c r="O31" s="151">
        <f t="shared" si="1"/>
        <v>0</v>
      </c>
    </row>
    <row r="32" spans="1:15" ht="15.95" customHeight="1" x14ac:dyDescent="0.25">
      <c r="A32" s="81" t="s">
        <v>160</v>
      </c>
      <c r="B32" s="2">
        <v>23</v>
      </c>
      <c r="C32" s="2" t="s">
        <v>120</v>
      </c>
      <c r="D32" s="7">
        <f>Июнь!J32</f>
        <v>0</v>
      </c>
      <c r="E32" s="7">
        <f>Июнь!J32+Июль!J32</f>
        <v>0</v>
      </c>
      <c r="F32" s="7">
        <f>E32+Август!J32</f>
        <v>0</v>
      </c>
      <c r="G32" s="23">
        <f>F32+Сентябрь!J32</f>
        <v>0</v>
      </c>
      <c r="H32" s="7">
        <f>G32+Октябрь!J32</f>
        <v>0</v>
      </c>
      <c r="I32" s="7">
        <f>H32+Ноябрь!J32</f>
        <v>0</v>
      </c>
      <c r="J32" s="7">
        <f>I32+Декабрь!J32</f>
        <v>0</v>
      </c>
      <c r="K32" s="74">
        <f>Июнь!H32+Июль!H32+Август!H32+Сентябрь!H32+Октябрь!H32+Ноябрь!H32+Декабрь!H32</f>
        <v>0</v>
      </c>
      <c r="L32" s="74">
        <f>Июнь!I32+Июль!I32+Август!I32+Сентябрь!I32+Октябрь!I32+Ноябрь!I32+Декабрь!I32</f>
        <v>0</v>
      </c>
      <c r="M32" s="74">
        <f>Июнь!F32+Июль!F32+Август!F32+Сентябрь!F32+Октябрь!F32+Ноябрь!F32+Декабрь!F32</f>
        <v>0</v>
      </c>
      <c r="N32" s="74">
        <f t="shared" si="2"/>
        <v>0</v>
      </c>
      <c r="O32" s="151">
        <f t="shared" si="1"/>
        <v>0</v>
      </c>
    </row>
    <row r="33" spans="1:15" ht="15.95" customHeight="1" x14ac:dyDescent="0.25">
      <c r="A33" s="81" t="s">
        <v>19</v>
      </c>
      <c r="B33" s="2">
        <v>24</v>
      </c>
      <c r="C33" s="18"/>
      <c r="D33" s="7">
        <f>Июнь!J33</f>
        <v>0</v>
      </c>
      <c r="E33" s="7">
        <f>Июнь!J33+Июль!J33</f>
        <v>0</v>
      </c>
      <c r="F33" s="7">
        <f>E33+Август!J33</f>
        <v>0</v>
      </c>
      <c r="G33" s="23">
        <f>F33+Сентябрь!J33</f>
        <v>0</v>
      </c>
      <c r="H33" s="7">
        <f>G33+Октябрь!J33</f>
        <v>0.34</v>
      </c>
      <c r="I33" s="7">
        <f>H33+Ноябрь!J33</f>
        <v>0.34</v>
      </c>
      <c r="J33" s="7">
        <f>I33+Декабрь!J33</f>
        <v>33.25</v>
      </c>
      <c r="K33" s="74">
        <f>Июнь!H33+Июль!H33+Август!H33+Сентябрь!H33+Октябрь!H33+Ноябрь!H33+Декабрь!H33</f>
        <v>33.25</v>
      </c>
      <c r="L33" s="74">
        <f>Июнь!I33+Июль!I33+Август!I33+Сентябрь!I33+Октябрь!I33+Ноябрь!I33+Декабрь!I33</f>
        <v>0</v>
      </c>
      <c r="M33" s="74">
        <f>Июнь!F33+Июль!F33+Август!F33+Сентябрь!F33+Октябрь!F33+Ноябрь!F33+Декабрь!F33</f>
        <v>10.969999999999999</v>
      </c>
      <c r="N33" s="74">
        <f t="shared" si="2"/>
        <v>33.25</v>
      </c>
      <c r="O33" s="151">
        <f t="shared" si="1"/>
        <v>0</v>
      </c>
    </row>
    <row r="34" spans="1:15" ht="15.95" customHeight="1" x14ac:dyDescent="0.25">
      <c r="A34" s="81" t="s">
        <v>20</v>
      </c>
      <c r="B34" s="2">
        <v>25</v>
      </c>
      <c r="C34" s="18"/>
      <c r="D34" s="7">
        <f>Июнь!J34</f>
        <v>0</v>
      </c>
      <c r="E34" s="7">
        <f>Июнь!J34+Июль!J34</f>
        <v>0</v>
      </c>
      <c r="F34" s="7">
        <f>E34+Август!J34</f>
        <v>0</v>
      </c>
      <c r="G34" s="23">
        <f>F34+Сентябрь!J34</f>
        <v>0</v>
      </c>
      <c r="H34" s="7">
        <f>G34+Октябрь!J34</f>
        <v>0</v>
      </c>
      <c r="I34" s="7">
        <f>H34+Ноябрь!J34</f>
        <v>0</v>
      </c>
      <c r="J34" s="7">
        <f>I34+Декабрь!J34</f>
        <v>0</v>
      </c>
      <c r="K34" s="74">
        <f>Июнь!H34+Июль!H34+Август!H34+Сентябрь!H34+Октябрь!H34+Ноябрь!H34+Декабрь!H34</f>
        <v>0</v>
      </c>
      <c r="L34" s="74">
        <f>Июнь!I34+Июль!I34+Август!I34+Сентябрь!I34+Октябрь!I34+Ноябрь!I34+Декабрь!I34</f>
        <v>0</v>
      </c>
      <c r="M34" s="74">
        <f>Июнь!F34+Июль!F34+Август!F34+Сентябрь!F34+Октябрь!F34+Ноябрь!F34+Декабрь!F34</f>
        <v>0</v>
      </c>
      <c r="N34" s="74">
        <f t="shared" si="2"/>
        <v>0</v>
      </c>
      <c r="O34" s="151">
        <f t="shared" si="1"/>
        <v>0</v>
      </c>
    </row>
    <row r="35" spans="1:15" ht="15.95" customHeight="1" x14ac:dyDescent="0.25">
      <c r="A35" s="81" t="s">
        <v>21</v>
      </c>
      <c r="B35" s="2">
        <v>26</v>
      </c>
      <c r="C35" s="18"/>
      <c r="D35" s="7">
        <f>Июнь!J35</f>
        <v>0</v>
      </c>
      <c r="E35" s="7">
        <f>Июнь!J35+Июль!J35</f>
        <v>0</v>
      </c>
      <c r="F35" s="7">
        <f>E35+Август!J35</f>
        <v>12.42</v>
      </c>
      <c r="G35" s="23">
        <f>F35+Сентябрь!J35</f>
        <v>12.42</v>
      </c>
      <c r="H35" s="7">
        <f>G35+Октябрь!J35</f>
        <v>13.73</v>
      </c>
      <c r="I35" s="7">
        <f>H35+Ноябрь!J35</f>
        <v>14.55</v>
      </c>
      <c r="J35" s="7">
        <f>I35+Декабрь!J35</f>
        <v>14.97</v>
      </c>
      <c r="K35" s="74">
        <f>Июнь!H35+Июль!H35+Август!H35+Сентябрь!H35+Октябрь!H35+Ноябрь!H35+Декабрь!H35</f>
        <v>14.97</v>
      </c>
      <c r="L35" s="74">
        <f>Июнь!I35+Июль!I35+Август!I35+Сентябрь!I35+Октябрь!I35+Ноябрь!I35+Декабрь!I35</f>
        <v>0</v>
      </c>
      <c r="M35" s="74">
        <f>Июнь!F35+Июль!F35+Август!F35+Сентябрь!F35+Октябрь!F35+Ноябрь!F35+Декабрь!F35</f>
        <v>4.8099999999999996</v>
      </c>
      <c r="N35" s="74">
        <f t="shared" si="2"/>
        <v>14.97</v>
      </c>
      <c r="O35" s="151">
        <f t="shared" si="1"/>
        <v>0</v>
      </c>
    </row>
    <row r="36" spans="1:15" ht="15.95" customHeight="1" x14ac:dyDescent="0.25">
      <c r="A36" s="81" t="s">
        <v>22</v>
      </c>
      <c r="B36" s="2">
        <v>27</v>
      </c>
      <c r="C36" s="18"/>
      <c r="D36" s="7">
        <f>Июнь!J36</f>
        <v>0</v>
      </c>
      <c r="E36" s="7">
        <f>Июнь!J36+Июль!J36</f>
        <v>0</v>
      </c>
      <c r="F36" s="7">
        <f>E36+Август!J36</f>
        <v>0</v>
      </c>
      <c r="G36" s="23">
        <f>F36+Сентябрь!J36</f>
        <v>0</v>
      </c>
      <c r="H36" s="7">
        <f>G36+Октябрь!J36</f>
        <v>0</v>
      </c>
      <c r="I36" s="7">
        <f>H36+Ноябрь!J36</f>
        <v>0</v>
      </c>
      <c r="J36" s="7">
        <f>I36+Декабрь!J36</f>
        <v>0</v>
      </c>
      <c r="K36" s="74">
        <f>Июнь!H36+Июль!H36+Август!H36+Сентябрь!H36+Октябрь!H36+Ноябрь!H36+Декабрь!H36</f>
        <v>0</v>
      </c>
      <c r="L36" s="74">
        <f>Июнь!I36+Июль!I36+Август!I36+Сентябрь!I36+Октябрь!I36+Ноябрь!I36+Декабрь!I36</f>
        <v>0</v>
      </c>
      <c r="M36" s="74">
        <f>Июнь!F36+Июль!F36+Август!F36+Сентябрь!F36+Октябрь!F36+Ноябрь!F36+Декабрь!F36</f>
        <v>0</v>
      </c>
      <c r="N36" s="74">
        <f t="shared" si="2"/>
        <v>0</v>
      </c>
      <c r="O36" s="151">
        <f t="shared" si="1"/>
        <v>0</v>
      </c>
    </row>
    <row r="37" spans="1:15" ht="15.95" customHeight="1" x14ac:dyDescent="0.25">
      <c r="A37" s="81" t="s">
        <v>23</v>
      </c>
      <c r="B37" s="2">
        <v>28</v>
      </c>
      <c r="C37" s="18"/>
      <c r="D37" s="7">
        <f>Июнь!J37</f>
        <v>0</v>
      </c>
      <c r="E37" s="7">
        <f>Июнь!J37+Июль!J37</f>
        <v>0</v>
      </c>
      <c r="F37" s="7">
        <f>E37+Август!J37</f>
        <v>0</v>
      </c>
      <c r="G37" s="23">
        <f>F37+Сентябрь!J37</f>
        <v>0</v>
      </c>
      <c r="H37" s="7">
        <f>G37+Октябрь!J37</f>
        <v>0</v>
      </c>
      <c r="I37" s="7">
        <f>H37+Ноябрь!J37</f>
        <v>0</v>
      </c>
      <c r="J37" s="7">
        <f>I37+Декабрь!J37</f>
        <v>0</v>
      </c>
      <c r="K37" s="74">
        <f>Июнь!H37+Июль!H37+Август!H37+Сентябрь!H37+Октябрь!H37+Ноябрь!H37+Декабрь!H37</f>
        <v>0</v>
      </c>
      <c r="L37" s="74">
        <f>Июнь!I37+Июль!I37+Август!I37+Сентябрь!I37+Октябрь!I37+Ноябрь!I37+Декабрь!I37</f>
        <v>0</v>
      </c>
      <c r="M37" s="74">
        <f>Июнь!F37+Июль!F37+Август!F37+Сентябрь!F37+Октябрь!F37+Ноябрь!F37+Декабрь!F37</f>
        <v>0</v>
      </c>
      <c r="N37" s="74">
        <f t="shared" si="2"/>
        <v>0</v>
      </c>
      <c r="O37" s="151">
        <f t="shared" si="1"/>
        <v>0</v>
      </c>
    </row>
    <row r="38" spans="1:15" ht="15.95" hidden="1" customHeight="1" x14ac:dyDescent="0.25">
      <c r="A38" s="81"/>
      <c r="B38" s="2">
        <v>29</v>
      </c>
      <c r="C38" s="18"/>
      <c r="D38" s="7">
        <f>Июнь!J38</f>
        <v>0</v>
      </c>
      <c r="E38" s="7">
        <f>Июнь!J38+Июль!J38</f>
        <v>0</v>
      </c>
      <c r="F38" s="7">
        <f>E38+Август!J38</f>
        <v>0</v>
      </c>
      <c r="G38" s="23">
        <f>F38+Сентябрь!J38</f>
        <v>0</v>
      </c>
      <c r="H38" s="7">
        <f>G38+Октябрь!J38</f>
        <v>0</v>
      </c>
      <c r="I38" s="7">
        <f>H38+Ноябрь!J38</f>
        <v>0</v>
      </c>
      <c r="J38" s="7">
        <f>I38+Декабрь!J38</f>
        <v>0</v>
      </c>
      <c r="K38" s="74">
        <f>Июнь!H38+Июль!H38+Август!H38+Сентябрь!H38+Октябрь!H38+Ноябрь!H38+Декабрь!H38</f>
        <v>0</v>
      </c>
      <c r="L38" s="74">
        <f>Июнь!I38+Июль!I38+Август!I38+Сентябрь!I38+Октябрь!I38+Ноябрь!I38+Декабрь!I38</f>
        <v>0</v>
      </c>
      <c r="M38" s="74">
        <f>Июнь!F38+Июль!F38+Август!F38+Сентябрь!F38+Октябрь!F38+Ноябрь!F38+Декабрь!F38</f>
        <v>0</v>
      </c>
      <c r="N38" s="74">
        <f t="shared" si="2"/>
        <v>0</v>
      </c>
      <c r="O38" s="151">
        <f t="shared" si="1"/>
        <v>0</v>
      </c>
    </row>
    <row r="39" spans="1:15" ht="15.95" customHeight="1" x14ac:dyDescent="0.25">
      <c r="A39" s="81" t="s">
        <v>144</v>
      </c>
      <c r="B39" s="2">
        <v>30</v>
      </c>
      <c r="C39" s="18"/>
      <c r="D39" s="7">
        <f>Июнь!J39</f>
        <v>0</v>
      </c>
      <c r="E39" s="7">
        <f>Июнь!J39+Июль!J39</f>
        <v>0</v>
      </c>
      <c r="F39" s="7">
        <f>E39+Август!J39</f>
        <v>0</v>
      </c>
      <c r="G39" s="23">
        <f>F39+Сентябрь!J39</f>
        <v>0</v>
      </c>
      <c r="H39" s="7">
        <f>G39+Октябрь!J39</f>
        <v>461.87</v>
      </c>
      <c r="I39" s="7">
        <f>H39+Ноябрь!J39</f>
        <v>1571.8200000000002</v>
      </c>
      <c r="J39" s="7">
        <f>I39+Декабрь!J39</f>
        <v>1571.9700000000003</v>
      </c>
      <c r="K39" s="74">
        <f>Июнь!H39+Июль!H39+Август!H39+Сентябрь!H39+Октябрь!H39+Ноябрь!H39+Декабрь!H39</f>
        <v>1571.9700000000003</v>
      </c>
      <c r="L39" s="74">
        <f>Июнь!I39+Июль!I39+Август!I39+Сентябрь!I39+Октябрь!I39+Ноябрь!I39+Декабрь!I39</f>
        <v>0</v>
      </c>
      <c r="M39" s="74">
        <f>Июнь!F39+Июль!F39+Август!F39+Сентябрь!F39+Октябрь!F39+Ноябрь!F39+Декабрь!F39</f>
        <v>514.88</v>
      </c>
      <c r="N39" s="74">
        <f t="shared" si="2"/>
        <v>1571.9700000000003</v>
      </c>
      <c r="O39" s="151">
        <f t="shared" si="1"/>
        <v>0</v>
      </c>
    </row>
    <row r="40" spans="1:15" ht="15.95" customHeight="1" x14ac:dyDescent="0.25">
      <c r="A40" s="81" t="s">
        <v>144</v>
      </c>
      <c r="B40" s="2">
        <v>30</v>
      </c>
      <c r="C40" s="2" t="s">
        <v>120</v>
      </c>
      <c r="D40" s="7">
        <f>Июнь!J40</f>
        <v>0</v>
      </c>
      <c r="E40" s="7">
        <f>Июнь!J40+Июль!J40</f>
        <v>0</v>
      </c>
      <c r="F40" s="7">
        <f>E40+Август!J40</f>
        <v>0</v>
      </c>
      <c r="G40" s="23">
        <f>F40+Сентябрь!J40</f>
        <v>0</v>
      </c>
      <c r="H40" s="7">
        <f>G40+Октябрь!J40</f>
        <v>0</v>
      </c>
      <c r="I40" s="7">
        <f>H40+Ноябрь!J40</f>
        <v>0</v>
      </c>
      <c r="J40" s="7">
        <f>I40+Декабрь!J40</f>
        <v>0</v>
      </c>
      <c r="K40" s="74">
        <f>Июнь!H40+Июль!H40+Август!H40+Сентябрь!H40+Октябрь!H40+Ноябрь!H40+Декабрь!H40</f>
        <v>0</v>
      </c>
      <c r="L40" s="74">
        <f>Июнь!I40+Июль!I40+Август!I40+Сентябрь!I40+Октябрь!I40+Ноябрь!I40+Декабрь!I40</f>
        <v>0</v>
      </c>
      <c r="M40" s="74">
        <f>Июнь!F40+Июль!F40+Август!F40+Сентябрь!F40+Октябрь!F40+Ноябрь!F40+Декабрь!F40</f>
        <v>0</v>
      </c>
      <c r="N40" s="74">
        <f t="shared" si="2"/>
        <v>0</v>
      </c>
      <c r="O40" s="151">
        <f t="shared" si="1"/>
        <v>0</v>
      </c>
    </row>
    <row r="41" spans="1:15" ht="15.95" customHeight="1" x14ac:dyDescent="0.25">
      <c r="A41" s="81" t="s">
        <v>24</v>
      </c>
      <c r="B41" s="2">
        <v>31</v>
      </c>
      <c r="C41" s="18"/>
      <c r="D41" s="7">
        <f>Июнь!J41</f>
        <v>0</v>
      </c>
      <c r="E41" s="7">
        <f>Июнь!J41+Июль!J41</f>
        <v>0</v>
      </c>
      <c r="F41" s="7">
        <f>E41+Август!J41</f>
        <v>0</v>
      </c>
      <c r="G41" s="23">
        <f>F41+Сентябрь!J41</f>
        <v>0</v>
      </c>
      <c r="H41" s="7">
        <f>G41+Октябрь!J41</f>
        <v>0</v>
      </c>
      <c r="I41" s="7">
        <f>H41+Ноябрь!J41</f>
        <v>0</v>
      </c>
      <c r="J41" s="7">
        <f>I41+Декабрь!J41</f>
        <v>0</v>
      </c>
      <c r="K41" s="74">
        <f>Июнь!H41+Июль!H41+Август!H41+Сентябрь!H41+Октябрь!H41+Ноябрь!H41+Декабрь!H41</f>
        <v>0</v>
      </c>
      <c r="L41" s="74">
        <f>Июнь!I41+Июль!I41+Август!I41+Сентябрь!I41+Октябрь!I41+Ноябрь!I41+Декабрь!I41</f>
        <v>0</v>
      </c>
      <c r="M41" s="74">
        <f>Июнь!F41+Июль!F41+Август!F41+Сентябрь!F41+Октябрь!F41+Ноябрь!F41+Декабрь!F41</f>
        <v>0</v>
      </c>
      <c r="N41" s="74">
        <f t="shared" si="2"/>
        <v>0</v>
      </c>
      <c r="O41" s="151">
        <f t="shared" si="1"/>
        <v>0</v>
      </c>
    </row>
    <row r="42" spans="1:15" ht="15.95" customHeight="1" x14ac:dyDescent="0.25">
      <c r="A42" s="81" t="s">
        <v>144</v>
      </c>
      <c r="B42" s="2">
        <v>31</v>
      </c>
      <c r="C42" s="2" t="s">
        <v>120</v>
      </c>
      <c r="D42" s="7">
        <f>Июнь!J42</f>
        <v>0</v>
      </c>
      <c r="E42" s="7">
        <f>Июнь!J42+Июль!J42</f>
        <v>0</v>
      </c>
      <c r="F42" s="7">
        <f>E42+Август!J42</f>
        <v>0</v>
      </c>
      <c r="G42" s="23">
        <f>F42+Сентябрь!J42</f>
        <v>0</v>
      </c>
      <c r="H42" s="7">
        <f>G42+Октябрь!J42</f>
        <v>0</v>
      </c>
      <c r="I42" s="7">
        <f>H42+Ноябрь!J42</f>
        <v>0</v>
      </c>
      <c r="J42" s="7">
        <f>I42+Декабрь!J42</f>
        <v>0</v>
      </c>
      <c r="K42" s="74">
        <f>Июнь!H42+Июль!H42+Август!H42+Сентябрь!H42+Октябрь!H42+Ноябрь!H42+Декабрь!H42</f>
        <v>0</v>
      </c>
      <c r="L42" s="74">
        <f>Июнь!I42+Июль!I42+Август!I42+Сентябрь!I42+Октябрь!I42+Ноябрь!I42+Декабрь!I42</f>
        <v>0</v>
      </c>
      <c r="M42" s="74">
        <f>Июнь!F42+Июль!F42+Август!F42+Сентябрь!F42+Октябрь!F42+Ноябрь!F42+Декабрь!F42</f>
        <v>0</v>
      </c>
      <c r="N42" s="74">
        <f t="shared" si="2"/>
        <v>0</v>
      </c>
      <c r="O42" s="151">
        <f t="shared" si="1"/>
        <v>0</v>
      </c>
    </row>
    <row r="43" spans="1:15" ht="15.95" customHeight="1" x14ac:dyDescent="0.25">
      <c r="A43" s="81" t="s">
        <v>25</v>
      </c>
      <c r="B43" s="2">
        <v>32</v>
      </c>
      <c r="C43" s="18"/>
      <c r="D43" s="7">
        <f>Июнь!J43</f>
        <v>0</v>
      </c>
      <c r="E43" s="7">
        <f>Июнь!J43+Июль!J43</f>
        <v>0</v>
      </c>
      <c r="F43" s="7">
        <f>E43+Август!J43</f>
        <v>0</v>
      </c>
      <c r="G43" s="23">
        <f>F43+Сентябрь!J43</f>
        <v>0</v>
      </c>
      <c r="H43" s="7">
        <f>G43+Октябрь!J43</f>
        <v>0</v>
      </c>
      <c r="I43" s="7">
        <f>H43+Ноябрь!J43</f>
        <v>0</v>
      </c>
      <c r="J43" s="7">
        <f>I43+Декабрь!J43</f>
        <v>0</v>
      </c>
      <c r="K43" s="74">
        <f>Июнь!H43+Июль!H43+Август!H43+Сентябрь!H43+Октябрь!H43+Ноябрь!H43+Декабрь!H43</f>
        <v>0</v>
      </c>
      <c r="L43" s="74">
        <f>Июнь!I43+Июль!I43+Август!I43+Сентябрь!I43+Октябрь!I43+Ноябрь!I43+Декабрь!I43</f>
        <v>0</v>
      </c>
      <c r="M43" s="74">
        <f>Июнь!F43+Июль!F43+Август!F43+Сентябрь!F43+Октябрь!F43+Ноябрь!F43+Декабрь!F43</f>
        <v>0</v>
      </c>
      <c r="N43" s="74">
        <f t="shared" si="2"/>
        <v>0</v>
      </c>
      <c r="O43" s="151">
        <f t="shared" si="1"/>
        <v>0</v>
      </c>
    </row>
    <row r="44" spans="1:15" ht="15.95" customHeight="1" x14ac:dyDescent="0.25">
      <c r="A44" s="81" t="s">
        <v>26</v>
      </c>
      <c r="B44" s="2">
        <v>33</v>
      </c>
      <c r="C44" s="18"/>
      <c r="D44" s="7">
        <f>Июнь!J44</f>
        <v>0</v>
      </c>
      <c r="E44" s="7">
        <f>Июнь!J44+Июль!J44</f>
        <v>0</v>
      </c>
      <c r="F44" s="7">
        <f>E44+Август!J44</f>
        <v>0</v>
      </c>
      <c r="G44" s="23">
        <f>F44+Сентябрь!J44</f>
        <v>0</v>
      </c>
      <c r="H44" s="7">
        <f>G44+Октябрь!J44</f>
        <v>0</v>
      </c>
      <c r="I44" s="7">
        <f>H44+Ноябрь!J44</f>
        <v>0</v>
      </c>
      <c r="J44" s="7">
        <f>I44+Декабрь!J44</f>
        <v>0</v>
      </c>
      <c r="K44" s="74">
        <f>Июнь!H44+Июль!H44+Август!H44+Сентябрь!H44+Октябрь!H44+Ноябрь!H44+Декабрь!H44</f>
        <v>0</v>
      </c>
      <c r="L44" s="74">
        <f>Июнь!I44+Июль!I44+Август!I44+Сентябрь!I44+Октябрь!I44+Ноябрь!I44+Декабрь!I44</f>
        <v>0</v>
      </c>
      <c r="M44" s="74">
        <f>Июнь!F44+Июль!F44+Август!F44+Сентябрь!F44+Октябрь!F44+Ноябрь!F44+Декабрь!F44</f>
        <v>0</v>
      </c>
      <c r="N44" s="74">
        <f t="shared" si="2"/>
        <v>0</v>
      </c>
      <c r="O44" s="151">
        <f t="shared" si="1"/>
        <v>0</v>
      </c>
    </row>
    <row r="45" spans="1:15" ht="15.95" customHeight="1" x14ac:dyDescent="0.25">
      <c r="A45" s="81" t="s">
        <v>146</v>
      </c>
      <c r="B45" s="2">
        <v>34</v>
      </c>
      <c r="C45" s="18"/>
      <c r="D45" s="7">
        <f>Июнь!J45</f>
        <v>0</v>
      </c>
      <c r="E45" s="7">
        <f>Июнь!J45+Июль!J45</f>
        <v>0</v>
      </c>
      <c r="F45" s="7">
        <f>E45+Август!J45</f>
        <v>0</v>
      </c>
      <c r="G45" s="23">
        <f>F45+Сентябрь!J45</f>
        <v>0</v>
      </c>
      <c r="H45" s="7">
        <f>G45+Октябрь!J45</f>
        <v>0</v>
      </c>
      <c r="I45" s="7">
        <f>H45+Ноябрь!J45</f>
        <v>0</v>
      </c>
      <c r="J45" s="7">
        <f>I45+Декабрь!J45</f>
        <v>0</v>
      </c>
      <c r="K45" s="74">
        <f>Июнь!H45+Июль!H45+Август!H45+Сентябрь!H45+Октябрь!H45+Ноябрь!H45+Декабрь!H45</f>
        <v>0</v>
      </c>
      <c r="L45" s="74">
        <f>Июнь!I45+Июль!I45+Август!I45+Сентябрь!I45+Октябрь!I45+Ноябрь!I45+Декабрь!I45</f>
        <v>0</v>
      </c>
      <c r="M45" s="74">
        <f>Июнь!F45+Июль!F45+Август!F45+Сентябрь!F45+Октябрь!F45+Ноябрь!F45+Декабрь!F45</f>
        <v>0</v>
      </c>
      <c r="N45" s="74">
        <f t="shared" si="2"/>
        <v>0</v>
      </c>
      <c r="O45" s="151">
        <f t="shared" si="1"/>
        <v>0</v>
      </c>
    </row>
    <row r="46" spans="1:15" ht="15.95" customHeight="1" x14ac:dyDescent="0.25">
      <c r="A46" s="81" t="s">
        <v>27</v>
      </c>
      <c r="B46" s="2">
        <v>35</v>
      </c>
      <c r="C46" s="18"/>
      <c r="D46" s="7">
        <f>Июнь!J46</f>
        <v>0</v>
      </c>
      <c r="E46" s="7">
        <f>Июнь!J46+Июль!J46</f>
        <v>0</v>
      </c>
      <c r="F46" s="7">
        <f>E46+Август!J46</f>
        <v>0</v>
      </c>
      <c r="G46" s="23">
        <f>F46+Сентябрь!J46</f>
        <v>0</v>
      </c>
      <c r="H46" s="7">
        <f>G46+Октябрь!J46</f>
        <v>0</v>
      </c>
      <c r="I46" s="7">
        <f>H46+Ноябрь!J46</f>
        <v>0</v>
      </c>
      <c r="J46" s="7">
        <f>I46+Декабрь!J46</f>
        <v>0</v>
      </c>
      <c r="K46" s="74">
        <f>Июнь!H46+Июль!H46+Август!H46+Сентябрь!H46+Октябрь!H46+Ноябрь!H46+Декабрь!H46</f>
        <v>0</v>
      </c>
      <c r="L46" s="74">
        <f>Июнь!I46+Июль!I46+Август!I46+Сентябрь!I46+Октябрь!I46+Ноябрь!I46+Декабрь!I46</f>
        <v>0</v>
      </c>
      <c r="M46" s="74">
        <f>Июнь!F46+Июль!F46+Август!F46+Сентябрь!F46+Октябрь!F46+Ноябрь!F46+Декабрь!F46</f>
        <v>0</v>
      </c>
      <c r="N46" s="74">
        <f t="shared" si="2"/>
        <v>0</v>
      </c>
      <c r="O46" s="151">
        <f t="shared" si="1"/>
        <v>0</v>
      </c>
    </row>
    <row r="47" spans="1:15" ht="15.95" customHeight="1" x14ac:dyDescent="0.25">
      <c r="A47" s="81" t="s">
        <v>28</v>
      </c>
      <c r="B47" s="2">
        <v>36</v>
      </c>
      <c r="C47" s="18"/>
      <c r="D47" s="7">
        <f>Июнь!J47</f>
        <v>0</v>
      </c>
      <c r="E47" s="7">
        <f>Июнь!J47+Июль!J47</f>
        <v>0</v>
      </c>
      <c r="F47" s="7">
        <f>E47+Август!J47</f>
        <v>0</v>
      </c>
      <c r="G47" s="23">
        <f>F47+Сентябрь!J47</f>
        <v>3453.7</v>
      </c>
      <c r="H47" s="7">
        <f>G47+Октябрь!J47</f>
        <v>8895.5499999999993</v>
      </c>
      <c r="I47" s="7">
        <f>H47+Ноябрь!J47</f>
        <v>16473.64</v>
      </c>
      <c r="J47" s="7">
        <f>I47+Декабрь!J47</f>
        <v>27001.949999999997</v>
      </c>
      <c r="K47" s="74">
        <f>Июнь!H47+Июль!H47+Август!H47+Сентябрь!H47+Октябрь!H47+Ноябрь!H47+Декабрь!H47</f>
        <v>27001.949999999997</v>
      </c>
      <c r="L47" s="74">
        <f>Июнь!I47+Июль!I47+Август!I47+Сентябрь!I47+Октябрь!I47+Ноябрь!I47+Декабрь!I47</f>
        <v>0</v>
      </c>
      <c r="M47" s="74">
        <f>Июнь!F47+Июль!F47+Август!F47+Сентябрь!F47+Октябрь!F47+Ноябрь!F47+Декабрь!F47</f>
        <v>8846.8299999999981</v>
      </c>
      <c r="N47" s="74">
        <f t="shared" si="2"/>
        <v>27001.949999999997</v>
      </c>
      <c r="O47" s="151">
        <f t="shared" si="1"/>
        <v>0</v>
      </c>
    </row>
    <row r="48" spans="1:15" ht="15.95" customHeight="1" x14ac:dyDescent="0.25">
      <c r="A48" s="81" t="s">
        <v>29</v>
      </c>
      <c r="B48" s="2">
        <v>37</v>
      </c>
      <c r="C48" s="18"/>
      <c r="D48" s="7">
        <f>Июнь!J48</f>
        <v>0</v>
      </c>
      <c r="E48" s="7">
        <f>Июнь!J48+Июль!J48</f>
        <v>0</v>
      </c>
      <c r="F48" s="7">
        <f>E48+Август!J48</f>
        <v>0</v>
      </c>
      <c r="G48" s="23">
        <f>F48+Сентябрь!J48</f>
        <v>0</v>
      </c>
      <c r="H48" s="7">
        <f>G48+Октябрь!J48</f>
        <v>0</v>
      </c>
      <c r="I48" s="7">
        <f>H48+Ноябрь!J48</f>
        <v>0</v>
      </c>
      <c r="J48" s="7">
        <f>I48+Декабрь!J48</f>
        <v>0</v>
      </c>
      <c r="K48" s="74">
        <f>Июнь!H48+Июль!H48+Август!H48+Сентябрь!H48+Октябрь!H48+Ноябрь!H48+Декабрь!H48</f>
        <v>0</v>
      </c>
      <c r="L48" s="74">
        <f>Июнь!I48+Июль!I48+Август!I48+Сентябрь!I48+Октябрь!I48+Ноябрь!I48+Декабрь!I48</f>
        <v>0</v>
      </c>
      <c r="M48" s="74">
        <f>Июнь!F48+Июль!F48+Август!F48+Сентябрь!F48+Октябрь!F48+Ноябрь!F48+Декабрь!F48</f>
        <v>0</v>
      </c>
      <c r="N48" s="74">
        <f t="shared" si="2"/>
        <v>0</v>
      </c>
      <c r="O48" s="151">
        <f t="shared" si="1"/>
        <v>0</v>
      </c>
    </row>
    <row r="49" spans="1:15" ht="15.95" customHeight="1" x14ac:dyDescent="0.25">
      <c r="A49" s="81" t="s">
        <v>30</v>
      </c>
      <c r="B49" s="2">
        <v>38</v>
      </c>
      <c r="C49" s="18"/>
      <c r="D49" s="7">
        <f>Июнь!J49</f>
        <v>17.95</v>
      </c>
      <c r="E49" s="7">
        <f>Июнь!J49+Июль!J49</f>
        <v>28.759999999999998</v>
      </c>
      <c r="F49" s="7">
        <f>E49+Август!J49</f>
        <v>232.06</v>
      </c>
      <c r="G49" s="23">
        <f>F49+Сентябрь!J49</f>
        <v>239.64000000000001</v>
      </c>
      <c r="H49" s="7">
        <f>G49+Октябрь!J49</f>
        <v>241.07000000000002</v>
      </c>
      <c r="I49" s="7">
        <f>H49+Ноябрь!J49</f>
        <v>241.07000000000002</v>
      </c>
      <c r="J49" s="7">
        <f>I49+Декабрь!J49</f>
        <v>-6.9999999999964757E-2</v>
      </c>
      <c r="K49" s="74">
        <f>Июнь!H49+Июль!H49+Август!H49+Сентябрь!H49+Октябрь!H49+Ноябрь!H49+Декабрь!H49</f>
        <v>241.07000000000002</v>
      </c>
      <c r="L49" s="74">
        <f>Июнь!I49+Июль!I49+Август!I49+Сентябрь!I49+Октябрь!I49+Ноябрь!I49+Декабрь!I49</f>
        <v>241.14</v>
      </c>
      <c r="M49" s="74">
        <f>Июнь!F49+Июль!F49+Август!F49+Сентябрь!F49+Октябрь!F49+Ноябрь!F49+Декабрь!F49</f>
        <v>77.16</v>
      </c>
      <c r="N49" s="74">
        <f t="shared" si="2"/>
        <v>-6.9999999999964757E-2</v>
      </c>
      <c r="O49" s="151">
        <f t="shared" si="1"/>
        <v>0</v>
      </c>
    </row>
    <row r="50" spans="1:15" ht="15.95" customHeight="1" x14ac:dyDescent="0.25">
      <c r="A50" s="81" t="s">
        <v>31</v>
      </c>
      <c r="B50" s="2">
        <v>39</v>
      </c>
      <c r="C50" s="18"/>
      <c r="D50" s="7">
        <f>Июнь!J51</f>
        <v>0</v>
      </c>
      <c r="E50" s="7">
        <f>Июнь!J51+Июль!J50</f>
        <v>0</v>
      </c>
      <c r="F50" s="7">
        <f>E50+Август!J50</f>
        <v>0</v>
      </c>
      <c r="G50" s="23">
        <f>F50+Сентябрь!J50</f>
        <v>0</v>
      </c>
      <c r="H50" s="7">
        <f>G50+Октябрь!J50</f>
        <v>0</v>
      </c>
      <c r="I50" s="7">
        <f>H50+Ноябрь!J50</f>
        <v>0</v>
      </c>
      <c r="J50" s="7">
        <f>I50+Декабрь!J51</f>
        <v>0</v>
      </c>
      <c r="K50" s="74">
        <f>Июнь!H51+Июль!H50+Август!H50+Сентябрь!H50+Октябрь!H50+Ноябрь!H50+Декабрь!H51</f>
        <v>0</v>
      </c>
      <c r="L50" s="74">
        <f>Июнь!I51+Июль!I50+Август!I50+Сентябрь!I50+Октябрь!I50+Ноябрь!I50+Декабрь!I51</f>
        <v>0</v>
      </c>
      <c r="M50" s="74">
        <f>Июнь!F51+Июль!F50+Август!F50+Сентябрь!F50+Октябрь!F50+Ноябрь!F50+Декабрь!F51</f>
        <v>0</v>
      </c>
      <c r="N50" s="74">
        <f t="shared" si="2"/>
        <v>0</v>
      </c>
      <c r="O50" s="151">
        <f t="shared" si="1"/>
        <v>0</v>
      </c>
    </row>
    <row r="51" spans="1:15" ht="15.95" customHeight="1" x14ac:dyDescent="0.25">
      <c r="A51" s="81" t="s">
        <v>116</v>
      </c>
      <c r="B51" s="2">
        <v>39</v>
      </c>
      <c r="C51" s="2" t="s">
        <v>120</v>
      </c>
      <c r="D51" s="7">
        <f>Июнь!J50</f>
        <v>0</v>
      </c>
      <c r="E51" s="7">
        <f>Июнь!J50+Июль!J51</f>
        <v>22.45</v>
      </c>
      <c r="F51" s="7">
        <f>E51+Август!J51</f>
        <v>23.54</v>
      </c>
      <c r="G51" s="23">
        <f>F51+Сентябрь!J51</f>
        <v>-64.300000000000011</v>
      </c>
      <c r="H51" s="7">
        <f>G51+Октябрь!J51</f>
        <v>-31.640000000000015</v>
      </c>
      <c r="I51" s="7">
        <f>H51+Ноябрь!J51</f>
        <v>-30.730000000000015</v>
      </c>
      <c r="J51" s="7">
        <f>I51+Декабрь!J50</f>
        <v>-30.730000000000015</v>
      </c>
      <c r="K51" s="74">
        <f>Июнь!H50+Июль!H51+Август!H51+Сентябрь!H51+Октябрь!H51+Ноябрь!H51+Декабрь!H50</f>
        <v>89.669999999999987</v>
      </c>
      <c r="L51" s="74">
        <f>Июнь!I50+Июль!I51+Август!I51+Сентябрь!I51+Октябрь!I51+Ноябрь!I51+Декабрь!I50</f>
        <v>120.4</v>
      </c>
      <c r="M51" s="74">
        <f>Июнь!F50+Июль!F51+Август!F51+Сентябрь!F51+Октябрь!F51+Ноябрь!F51+Декабрь!F50</f>
        <v>29.18</v>
      </c>
      <c r="N51" s="74">
        <f t="shared" si="2"/>
        <v>-30.730000000000018</v>
      </c>
      <c r="O51" s="151">
        <f t="shared" si="1"/>
        <v>0</v>
      </c>
    </row>
    <row r="52" spans="1:15" ht="15.95" customHeight="1" x14ac:dyDescent="0.25">
      <c r="A52" s="81" t="s">
        <v>32</v>
      </c>
      <c r="B52" s="2">
        <v>40</v>
      </c>
      <c r="C52" s="18"/>
      <c r="D52" s="7">
        <f>Июнь!J52</f>
        <v>0</v>
      </c>
      <c r="E52" s="7">
        <f>Июнь!J52+Июль!J52</f>
        <v>0</v>
      </c>
      <c r="F52" s="7">
        <f>E52+Август!J52</f>
        <v>0</v>
      </c>
      <c r="G52" s="23">
        <f>F52+Сентябрь!J52</f>
        <v>0</v>
      </c>
      <c r="H52" s="7">
        <f>G52+Октябрь!J52</f>
        <v>0</v>
      </c>
      <c r="I52" s="7">
        <f>H52+Ноябрь!J52</f>
        <v>0</v>
      </c>
      <c r="J52" s="7">
        <f>I52+Декабрь!J52</f>
        <v>0</v>
      </c>
      <c r="K52" s="74">
        <f>Июнь!H52+Июль!H52+Август!H52+Сентябрь!H52+Октябрь!H52+Ноябрь!H52+Декабрь!H52</f>
        <v>0</v>
      </c>
      <c r="L52" s="74">
        <f>Июнь!I52+Июль!I52+Август!I52+Сентябрь!I52+Октябрь!I52+Ноябрь!I52+Декабрь!I52</f>
        <v>0</v>
      </c>
      <c r="M52" s="74">
        <f>Июнь!F52+Июль!F52+Август!F52+Сентябрь!F52+Октябрь!F52+Ноябрь!F52+Декабрь!F52</f>
        <v>0</v>
      </c>
      <c r="N52" s="74">
        <f t="shared" si="2"/>
        <v>0</v>
      </c>
      <c r="O52" s="151">
        <f t="shared" si="1"/>
        <v>0</v>
      </c>
    </row>
    <row r="53" spans="1:15" ht="15.95" customHeight="1" x14ac:dyDescent="0.25">
      <c r="A53" s="81" t="s">
        <v>117</v>
      </c>
      <c r="B53" s="2">
        <v>40</v>
      </c>
      <c r="C53" s="2" t="s">
        <v>120</v>
      </c>
      <c r="D53" s="7">
        <f>Июнь!J53</f>
        <v>0</v>
      </c>
      <c r="E53" s="7">
        <f>Июнь!J53+Июль!J53</f>
        <v>0</v>
      </c>
      <c r="F53" s="7">
        <f>E53+Август!J53</f>
        <v>0</v>
      </c>
      <c r="G53" s="23">
        <f>F53+Сентябрь!J53</f>
        <v>0</v>
      </c>
      <c r="H53" s="7">
        <f>G53+Октябрь!J53</f>
        <v>0</v>
      </c>
      <c r="I53" s="7">
        <f>H53+Ноябрь!J53</f>
        <v>0</v>
      </c>
      <c r="J53" s="7">
        <f>I53+Декабрь!J53</f>
        <v>0</v>
      </c>
      <c r="K53" s="74">
        <f>Июнь!H53+Июль!H53+Август!H53+Сентябрь!H53+Октябрь!H53+Ноябрь!H53+Декабрь!H53</f>
        <v>0</v>
      </c>
      <c r="L53" s="74">
        <f>Июнь!I53+Июль!I53+Август!I53+Сентябрь!I53+Октябрь!I53+Ноябрь!I53+Декабрь!I53</f>
        <v>0</v>
      </c>
      <c r="M53" s="74">
        <f>Июнь!F53+Июль!F53+Август!F53+Сентябрь!F53+Октябрь!F53+Ноябрь!F53+Декабрь!F53</f>
        <v>0</v>
      </c>
      <c r="N53" s="74">
        <f t="shared" si="2"/>
        <v>0</v>
      </c>
      <c r="O53" s="151">
        <f t="shared" si="1"/>
        <v>0</v>
      </c>
    </row>
    <row r="54" spans="1:15" ht="15.95" customHeight="1" x14ac:dyDescent="0.25">
      <c r="A54" s="81" t="s">
        <v>33</v>
      </c>
      <c r="B54" s="2">
        <v>41</v>
      </c>
      <c r="C54" s="18"/>
      <c r="D54" s="7">
        <f>Июнь!J54</f>
        <v>0</v>
      </c>
      <c r="E54" s="7">
        <f>Июнь!J54+Июль!J54</f>
        <v>0</v>
      </c>
      <c r="F54" s="7">
        <f>E54+Август!J54</f>
        <v>0</v>
      </c>
      <c r="G54" s="23">
        <f>F54+Сентябрь!J54</f>
        <v>0</v>
      </c>
      <c r="H54" s="7">
        <f>G54+Октябрь!J54</f>
        <v>0</v>
      </c>
      <c r="I54" s="7">
        <f>H54+Ноябрь!J54</f>
        <v>0</v>
      </c>
      <c r="J54" s="7">
        <f>I54+Декабрь!J54</f>
        <v>0</v>
      </c>
      <c r="K54" s="74">
        <f>Июнь!H54+Июль!H54+Август!H54+Сентябрь!H54+Октябрь!H54+Ноябрь!H54+Декабрь!H54</f>
        <v>0</v>
      </c>
      <c r="L54" s="74">
        <f>Июнь!I54+Июль!I54+Август!I54+Сентябрь!I54+Октябрь!I54+Ноябрь!I54+Декабрь!I54</f>
        <v>0</v>
      </c>
      <c r="M54" s="74">
        <f>Июнь!F54+Июль!F54+Август!F54+Сентябрь!F54+Октябрь!F54+Ноябрь!F54+Декабрь!F54</f>
        <v>0</v>
      </c>
      <c r="N54" s="74">
        <f t="shared" si="2"/>
        <v>0</v>
      </c>
      <c r="O54" s="151">
        <f t="shared" si="1"/>
        <v>0</v>
      </c>
    </row>
    <row r="55" spans="1:15" ht="15.95" customHeight="1" x14ac:dyDescent="0.25">
      <c r="A55" s="81" t="s">
        <v>34</v>
      </c>
      <c r="B55" s="2">
        <v>42</v>
      </c>
      <c r="C55" s="18"/>
      <c r="D55" s="7">
        <f>Июнь!J55</f>
        <v>0</v>
      </c>
      <c r="E55" s="7">
        <f>Июнь!J55+Июль!J55</f>
        <v>0</v>
      </c>
      <c r="F55" s="7">
        <f>E55+Август!J55</f>
        <v>101.52</v>
      </c>
      <c r="G55" s="23">
        <f>F55+Сентябрь!J55</f>
        <v>101.52</v>
      </c>
      <c r="H55" s="7">
        <f>G55+Октябрь!J55</f>
        <v>577.54</v>
      </c>
      <c r="I55" s="7">
        <f>H55+Ноябрь!J55</f>
        <v>590.41999999999996</v>
      </c>
      <c r="J55" s="7">
        <f>I55+Декабрь!J55</f>
        <v>595.39</v>
      </c>
      <c r="K55" s="74">
        <f>Июнь!H55+Июль!H55+Август!H55+Сентябрь!H55+Октябрь!H55+Ноябрь!H55+Декабрь!H55</f>
        <v>595.39</v>
      </c>
      <c r="L55" s="74">
        <f>Июнь!I55+Июль!I55+Август!I55+Сентябрь!I55+Октябрь!I55+Ноябрь!I55+Декабрь!I55</f>
        <v>0</v>
      </c>
      <c r="M55" s="74">
        <f>Июнь!F55+Июль!F55+Август!F55+Сентябрь!F55+Октябрь!F55+Ноябрь!F55+Декабрь!F55</f>
        <v>191.49</v>
      </c>
      <c r="N55" s="74">
        <f t="shared" si="2"/>
        <v>595.39</v>
      </c>
      <c r="O55" s="151">
        <f t="shared" si="1"/>
        <v>0</v>
      </c>
    </row>
    <row r="56" spans="1:15" ht="15.95" customHeight="1" x14ac:dyDescent="0.25">
      <c r="A56" s="81" t="s">
        <v>35</v>
      </c>
      <c r="B56" s="2">
        <v>43</v>
      </c>
      <c r="C56" s="18"/>
      <c r="D56" s="7">
        <f>Июнь!J56</f>
        <v>0</v>
      </c>
      <c r="E56" s="7">
        <f>Июнь!J56+Июль!J56</f>
        <v>0</v>
      </c>
      <c r="F56" s="7">
        <f>E56+Август!J56</f>
        <v>0</v>
      </c>
      <c r="G56" s="23">
        <f>F56+Сентябрь!J56</f>
        <v>0</v>
      </c>
      <c r="H56" s="7">
        <f>G56+Октябрь!J56</f>
        <v>0</v>
      </c>
      <c r="I56" s="7">
        <f>H56+Ноябрь!J56</f>
        <v>0</v>
      </c>
      <c r="J56" s="7">
        <f>I56+Декабрь!J56</f>
        <v>0</v>
      </c>
      <c r="K56" s="74">
        <f>Июнь!H56+Июль!H56+Август!H56+Сентябрь!H56+Октябрь!H56+Ноябрь!H56+Декабрь!H56</f>
        <v>0</v>
      </c>
      <c r="L56" s="74">
        <f>Июнь!I56+Июль!I56+Август!I56+Сентябрь!I56+Октябрь!I56+Ноябрь!I56+Декабрь!I56</f>
        <v>0</v>
      </c>
      <c r="M56" s="74">
        <f>Июнь!F56+Июль!F56+Август!F56+Сентябрь!F56+Октябрь!F56+Ноябрь!F56+Декабрь!F56</f>
        <v>0</v>
      </c>
      <c r="N56" s="74">
        <f t="shared" si="2"/>
        <v>0</v>
      </c>
      <c r="O56" s="151">
        <f t="shared" si="1"/>
        <v>0</v>
      </c>
    </row>
    <row r="57" spans="1:15" ht="15.95" hidden="1" customHeight="1" x14ac:dyDescent="0.25">
      <c r="A57" s="81"/>
      <c r="B57" s="2">
        <v>44</v>
      </c>
      <c r="C57" s="18"/>
      <c r="D57" s="7">
        <f>Июнь!J57</f>
        <v>0</v>
      </c>
      <c r="E57" s="7">
        <f>Июнь!J57+Июль!J57</f>
        <v>0</v>
      </c>
      <c r="F57" s="7">
        <f>E57+Август!J57</f>
        <v>0</v>
      </c>
      <c r="G57" s="23">
        <f>F57+Сентябрь!J57</f>
        <v>0</v>
      </c>
      <c r="H57" s="7">
        <f>G57+Октябрь!J57</f>
        <v>0</v>
      </c>
      <c r="I57" s="7">
        <f>H57+Ноябрь!J57</f>
        <v>0</v>
      </c>
      <c r="J57" s="7">
        <f>I57+Декабрь!J57</f>
        <v>0</v>
      </c>
      <c r="K57" s="74">
        <f>Июнь!H57+Июль!H57+Август!H57+Сентябрь!H57+Октябрь!H57+Ноябрь!H57+Декабрь!H57</f>
        <v>0</v>
      </c>
      <c r="L57" s="74">
        <f>Июнь!I57+Июль!I57+Август!I57+Сентябрь!I57+Октябрь!I57+Ноябрь!I57+Декабрь!I57</f>
        <v>0</v>
      </c>
      <c r="M57" s="74">
        <f>Июнь!F57+Июль!F57+Август!F57+Сентябрь!F57+Октябрь!F57+Ноябрь!F57+Декабрь!F57</f>
        <v>0</v>
      </c>
      <c r="N57" s="74">
        <f t="shared" si="2"/>
        <v>0</v>
      </c>
      <c r="O57" s="151">
        <f t="shared" si="1"/>
        <v>0</v>
      </c>
    </row>
    <row r="58" spans="1:15" ht="15.95" customHeight="1" x14ac:dyDescent="0.25">
      <c r="A58" s="81" t="s">
        <v>36</v>
      </c>
      <c r="B58" s="3">
        <v>45</v>
      </c>
      <c r="C58" s="18"/>
      <c r="D58" s="7">
        <f>Июнь!J58</f>
        <v>0</v>
      </c>
      <c r="E58" s="7">
        <f>Июнь!J58+Июль!J58</f>
        <v>0</v>
      </c>
      <c r="F58" s="7">
        <f>E58+Август!J58</f>
        <v>0</v>
      </c>
      <c r="G58" s="23">
        <f>F58+Сентябрь!J58</f>
        <v>0</v>
      </c>
      <c r="H58" s="7">
        <f>G58+Октябрь!J58</f>
        <v>0</v>
      </c>
      <c r="I58" s="7">
        <f>H58+Ноябрь!J58</f>
        <v>0</v>
      </c>
      <c r="J58" s="7">
        <f>I58+Декабрь!J58</f>
        <v>0</v>
      </c>
      <c r="K58" s="74">
        <f>Июнь!H58+Июль!H58+Август!H58+Сентябрь!H58+Октябрь!H58+Ноябрь!H58+Декабрь!H58</f>
        <v>0</v>
      </c>
      <c r="L58" s="74">
        <f>Июнь!I58+Июль!I58+Август!I58+Сентябрь!I58+Октябрь!I58+Ноябрь!I58+Декабрь!I58</f>
        <v>0</v>
      </c>
      <c r="M58" s="74">
        <f>Июнь!F58+Июль!F58+Август!F58+Сентябрь!F58+Октябрь!F58+Ноябрь!F58+Декабрь!F58</f>
        <v>0</v>
      </c>
      <c r="N58" s="74">
        <f t="shared" si="2"/>
        <v>0</v>
      </c>
      <c r="O58" s="151">
        <f t="shared" si="1"/>
        <v>0</v>
      </c>
    </row>
    <row r="59" spans="1:15" ht="15.95" hidden="1" customHeight="1" x14ac:dyDescent="0.25">
      <c r="A59" s="81"/>
      <c r="B59" s="2">
        <v>46</v>
      </c>
      <c r="C59" s="18"/>
      <c r="D59" s="7">
        <f>Июнь!J59</f>
        <v>0</v>
      </c>
      <c r="E59" s="7">
        <f>Июнь!J59+Июль!J59</f>
        <v>0</v>
      </c>
      <c r="F59" s="7">
        <f>E59+Август!J59</f>
        <v>0</v>
      </c>
      <c r="G59" s="23">
        <f>F59+Сентябрь!J59</f>
        <v>0</v>
      </c>
      <c r="H59" s="7">
        <f>G59+Октябрь!J59</f>
        <v>0</v>
      </c>
      <c r="I59" s="7">
        <f>H59+Ноябрь!J59</f>
        <v>0</v>
      </c>
      <c r="J59" s="7">
        <f>I59+Декабрь!J59</f>
        <v>0</v>
      </c>
      <c r="K59" s="74">
        <f>Июнь!H59+Июль!H59+Август!H59+Сентябрь!H59+Октябрь!H59+Ноябрь!H59+Декабрь!H59</f>
        <v>0</v>
      </c>
      <c r="L59" s="74">
        <f>Июнь!I59+Июль!I59+Август!I59+Сентябрь!I59+Октябрь!I59+Ноябрь!I59+Декабрь!I59</f>
        <v>0</v>
      </c>
      <c r="M59" s="74">
        <f>Июнь!F59+Июль!F59+Август!F59+Сентябрь!F59+Октябрь!F59+Ноябрь!F59+Декабрь!F59</f>
        <v>0</v>
      </c>
      <c r="N59" s="74">
        <f t="shared" si="2"/>
        <v>0</v>
      </c>
      <c r="O59" s="151">
        <f t="shared" si="1"/>
        <v>0</v>
      </c>
    </row>
    <row r="60" spans="1:15" ht="15.95" customHeight="1" x14ac:dyDescent="0.25">
      <c r="A60" s="81" t="s">
        <v>163</v>
      </c>
      <c r="B60" s="2">
        <v>47</v>
      </c>
      <c r="C60" s="18"/>
      <c r="D60" s="7">
        <f>Июнь!J60</f>
        <v>0</v>
      </c>
      <c r="E60" s="7">
        <f>Июнь!J60+Июль!J60</f>
        <v>0</v>
      </c>
      <c r="F60" s="7">
        <f>E60+Август!J60</f>
        <v>0</v>
      </c>
      <c r="G60" s="23">
        <f>F60+Сентябрь!J60</f>
        <v>0</v>
      </c>
      <c r="H60" s="7">
        <f>G60+Октябрь!J60</f>
        <v>0</v>
      </c>
      <c r="I60" s="7">
        <f>H60+Ноябрь!J60</f>
        <v>0</v>
      </c>
      <c r="J60" s="7">
        <f>I60+Декабрь!J60</f>
        <v>0</v>
      </c>
      <c r="K60" s="74">
        <f>Июнь!H60+Июль!H60+Август!H60+Сентябрь!H60+Октябрь!H60+Ноябрь!H60+Декабрь!H60</f>
        <v>0</v>
      </c>
      <c r="L60" s="74">
        <f>Июнь!I60+Июль!I60+Август!I60+Сентябрь!I60+Октябрь!I60+Ноябрь!I60+Декабрь!I60</f>
        <v>0</v>
      </c>
      <c r="M60" s="74">
        <f>Июнь!F60+Июль!F60+Август!F60+Сентябрь!F60+Октябрь!F60+Ноябрь!F60+Декабрь!F60</f>
        <v>0</v>
      </c>
      <c r="N60" s="74">
        <f t="shared" si="2"/>
        <v>0</v>
      </c>
      <c r="O60" s="151">
        <f t="shared" si="1"/>
        <v>0</v>
      </c>
    </row>
    <row r="61" spans="1:15" ht="15.95" customHeight="1" x14ac:dyDescent="0.25">
      <c r="A61" s="81" t="s">
        <v>164</v>
      </c>
      <c r="B61" s="3">
        <v>48</v>
      </c>
      <c r="C61" s="18"/>
      <c r="D61" s="7">
        <f>Июнь!J61</f>
        <v>0</v>
      </c>
      <c r="E61" s="7">
        <f>Июнь!J61+Июль!J61</f>
        <v>0</v>
      </c>
      <c r="F61" s="7">
        <f>E61+Август!J61</f>
        <v>0</v>
      </c>
      <c r="G61" s="23">
        <f>F61+Сентябрь!J61</f>
        <v>0</v>
      </c>
      <c r="H61" s="7">
        <f>G61+Октябрь!J61</f>
        <v>0</v>
      </c>
      <c r="I61" s="7">
        <f>H61+Ноябрь!J61</f>
        <v>0</v>
      </c>
      <c r="J61" s="7">
        <f>I61+Декабрь!J61</f>
        <v>0</v>
      </c>
      <c r="K61" s="74">
        <f>Июнь!H61+Июль!H61+Август!H61+Сентябрь!H61+Октябрь!H61+Ноябрь!H61+Декабрь!H61</f>
        <v>0</v>
      </c>
      <c r="L61" s="74">
        <f>Июнь!I61+Июль!I61+Август!I61+Сентябрь!I61+Октябрь!I61+Ноябрь!I61+Декабрь!I61</f>
        <v>0</v>
      </c>
      <c r="M61" s="74">
        <f>Июнь!F61+Июль!F61+Август!F61+Сентябрь!F61+Октябрь!F61+Ноябрь!F61+Декабрь!F61</f>
        <v>0</v>
      </c>
      <c r="N61" s="74">
        <f t="shared" si="2"/>
        <v>0</v>
      </c>
      <c r="O61" s="151">
        <f t="shared" si="1"/>
        <v>0</v>
      </c>
    </row>
    <row r="62" spans="1:15" ht="15.95" hidden="1" customHeight="1" x14ac:dyDescent="0.25">
      <c r="A62" s="81"/>
      <c r="B62" s="2">
        <v>49</v>
      </c>
      <c r="C62" s="18"/>
      <c r="D62" s="7">
        <f>Июнь!J62</f>
        <v>0</v>
      </c>
      <c r="E62" s="7">
        <f>Июнь!J62+Июль!J62</f>
        <v>0</v>
      </c>
      <c r="F62" s="7">
        <f>E62+Август!J62</f>
        <v>0</v>
      </c>
      <c r="G62" s="23">
        <f>F62+Сентябрь!J62</f>
        <v>0</v>
      </c>
      <c r="H62" s="7">
        <f>G62+Октябрь!J62</f>
        <v>0</v>
      </c>
      <c r="I62" s="7">
        <f>H62+Ноябрь!J62</f>
        <v>0</v>
      </c>
      <c r="J62" s="7">
        <f>I62+Декабрь!J62</f>
        <v>0</v>
      </c>
      <c r="K62" s="74">
        <f>Июнь!H62+Июль!H62+Август!H62+Сентябрь!H62+Октябрь!H62+Ноябрь!H62+Декабрь!H62</f>
        <v>0</v>
      </c>
      <c r="L62" s="74">
        <f>Июнь!I62+Июль!I62+Август!I62+Сентябрь!I62+Октябрь!I62+Ноябрь!I62+Декабрь!I62</f>
        <v>0</v>
      </c>
      <c r="M62" s="74">
        <f>Июнь!F62+Июль!F62+Август!F62+Сентябрь!F62+Октябрь!F62+Ноябрь!F62+Декабрь!F62</f>
        <v>0</v>
      </c>
      <c r="N62" s="74">
        <f t="shared" si="2"/>
        <v>0</v>
      </c>
      <c r="O62" s="151">
        <f t="shared" si="1"/>
        <v>0</v>
      </c>
    </row>
    <row r="63" spans="1:15" ht="15.95" hidden="1" customHeight="1" x14ac:dyDescent="0.25">
      <c r="A63" s="81"/>
      <c r="B63" s="2">
        <v>50</v>
      </c>
      <c r="C63" s="18"/>
      <c r="D63" s="7">
        <f>Июнь!J63</f>
        <v>0</v>
      </c>
      <c r="E63" s="7">
        <f>Июнь!J63+Июль!J63</f>
        <v>0</v>
      </c>
      <c r="F63" s="7">
        <f>E63+Август!J63</f>
        <v>0</v>
      </c>
      <c r="G63" s="23">
        <f>F63+Сентябрь!J63</f>
        <v>0</v>
      </c>
      <c r="H63" s="7">
        <f>G63+Октябрь!J63</f>
        <v>0</v>
      </c>
      <c r="I63" s="7">
        <f>H63+Ноябрь!J63</f>
        <v>0</v>
      </c>
      <c r="J63" s="7">
        <f>I63+Декабрь!J63</f>
        <v>0</v>
      </c>
      <c r="K63" s="74">
        <f>Июнь!H63+Июль!H63+Август!H63+Сентябрь!H63+Октябрь!H63+Ноябрь!H63+Декабрь!H63</f>
        <v>0</v>
      </c>
      <c r="L63" s="74">
        <f>Июнь!I63+Июль!I63+Август!I63+Сентябрь!I63+Октябрь!I63+Ноябрь!I63+Декабрь!I63</f>
        <v>0</v>
      </c>
      <c r="M63" s="74">
        <f>Июнь!F63+Июль!F63+Август!F63+Сентябрь!F63+Октябрь!F63+Ноябрь!F63+Декабрь!F63</f>
        <v>0</v>
      </c>
      <c r="N63" s="74">
        <f t="shared" si="2"/>
        <v>0</v>
      </c>
      <c r="O63" s="151">
        <f t="shared" si="1"/>
        <v>0</v>
      </c>
    </row>
    <row r="64" spans="1:15" ht="15.95" customHeight="1" x14ac:dyDescent="0.25">
      <c r="A64" s="81" t="s">
        <v>37</v>
      </c>
      <c r="B64" s="2">
        <v>51</v>
      </c>
      <c r="C64" s="18"/>
      <c r="D64" s="7">
        <f>Июнь!J64</f>
        <v>0</v>
      </c>
      <c r="E64" s="7">
        <f>Июнь!J64+Июль!J64</f>
        <v>0</v>
      </c>
      <c r="F64" s="7">
        <f>E64+Август!J64</f>
        <v>0</v>
      </c>
      <c r="G64" s="23">
        <f>F64+Сентябрь!J64</f>
        <v>0</v>
      </c>
      <c r="H64" s="7">
        <f>G64+Октябрь!J64</f>
        <v>0</v>
      </c>
      <c r="I64" s="7">
        <f>H64+Ноябрь!J64</f>
        <v>0</v>
      </c>
      <c r="J64" s="7">
        <f>I64+Декабрь!J64</f>
        <v>0</v>
      </c>
      <c r="K64" s="74">
        <f>Июнь!H64+Июль!H64+Август!H64+Сентябрь!H64+Октябрь!H64+Ноябрь!H64+Декабрь!H64</f>
        <v>0</v>
      </c>
      <c r="L64" s="74">
        <f>Июнь!I64+Июль!I64+Август!I64+Сентябрь!I64+Октябрь!I64+Ноябрь!I64+Декабрь!I64</f>
        <v>0</v>
      </c>
      <c r="M64" s="74">
        <f>Июнь!F64+Июль!F64+Август!F64+Сентябрь!F64+Октябрь!F64+Ноябрь!F64+Декабрь!F64</f>
        <v>0</v>
      </c>
      <c r="N64" s="74">
        <f t="shared" si="2"/>
        <v>0</v>
      </c>
      <c r="O64" s="151">
        <f t="shared" si="1"/>
        <v>0</v>
      </c>
    </row>
    <row r="65" spans="1:15" ht="15.95" customHeight="1" x14ac:dyDescent="0.25">
      <c r="A65" s="81" t="s">
        <v>38</v>
      </c>
      <c r="B65" s="3">
        <v>52</v>
      </c>
      <c r="C65" s="18"/>
      <c r="D65" s="7">
        <f>Июнь!J65</f>
        <v>0</v>
      </c>
      <c r="E65" s="7">
        <f>Июнь!J65+Июль!J65</f>
        <v>0</v>
      </c>
      <c r="F65" s="7">
        <f>E65+Август!J65</f>
        <v>0</v>
      </c>
      <c r="G65" s="23">
        <f>F65+Сентябрь!J65</f>
        <v>0</v>
      </c>
      <c r="H65" s="7">
        <f>G65+Октябрь!J65</f>
        <v>0</v>
      </c>
      <c r="I65" s="7">
        <f>H65+Ноябрь!J65</f>
        <v>0</v>
      </c>
      <c r="J65" s="7">
        <f>I65+Декабрь!J65</f>
        <v>0</v>
      </c>
      <c r="K65" s="74">
        <f>Июнь!H65+Июль!H65+Август!H65+Сентябрь!H65+Октябрь!H65+Ноябрь!H65+Декабрь!H65</f>
        <v>0</v>
      </c>
      <c r="L65" s="74">
        <f>Июнь!I65+Июль!I65+Август!I65+Сентябрь!I65+Октябрь!I65+Ноябрь!I65+Декабрь!I65</f>
        <v>0</v>
      </c>
      <c r="M65" s="74">
        <f>Июнь!F65+Июль!F65+Август!F65+Сентябрь!F65+Октябрь!F65+Ноябрь!F65+Декабрь!F65</f>
        <v>0</v>
      </c>
      <c r="N65" s="74">
        <f t="shared" si="2"/>
        <v>0</v>
      </c>
      <c r="O65" s="151">
        <f t="shared" si="1"/>
        <v>0</v>
      </c>
    </row>
    <row r="66" spans="1:15" ht="15.95" customHeight="1" x14ac:dyDescent="0.25">
      <c r="A66" s="81" t="s">
        <v>166</v>
      </c>
      <c r="B66" s="3">
        <v>53</v>
      </c>
      <c r="C66" s="18"/>
      <c r="D66" s="7">
        <f>Июнь!J66</f>
        <v>0</v>
      </c>
      <c r="E66" s="7">
        <f>Июнь!J66+Июль!J66</f>
        <v>0</v>
      </c>
      <c r="F66" s="7">
        <f>E66+Август!J66</f>
        <v>0</v>
      </c>
      <c r="G66" s="23">
        <f>F66+Сентябрь!J66</f>
        <v>0</v>
      </c>
      <c r="H66" s="7">
        <f>G66+Октябрь!J66</f>
        <v>0</v>
      </c>
      <c r="I66" s="7">
        <f>H66+Ноябрь!J66</f>
        <v>0</v>
      </c>
      <c r="J66" s="7">
        <f>I66+Декабрь!J66</f>
        <v>0</v>
      </c>
      <c r="K66" s="74">
        <f>Июнь!H66+Июль!H66+Август!H66+Сентябрь!H66+Октябрь!H66+Ноябрь!H66+Декабрь!H66</f>
        <v>0</v>
      </c>
      <c r="L66" s="74">
        <f>Июнь!I66+Июль!I66+Август!I66+Сентябрь!I66+Октябрь!I66+Ноябрь!I66+Декабрь!I66</f>
        <v>0</v>
      </c>
      <c r="M66" s="74">
        <f>Июнь!F66+Июль!F66+Август!F66+Сентябрь!F66+Октябрь!F66+Ноябрь!F66+Декабрь!F66</f>
        <v>0</v>
      </c>
      <c r="N66" s="74">
        <f t="shared" si="2"/>
        <v>0</v>
      </c>
      <c r="O66" s="151">
        <f t="shared" si="1"/>
        <v>0</v>
      </c>
    </row>
    <row r="67" spans="1:15" ht="15.95" customHeight="1" x14ac:dyDescent="0.25">
      <c r="A67" s="81" t="s">
        <v>167</v>
      </c>
      <c r="B67" s="2">
        <v>54</v>
      </c>
      <c r="C67" s="18"/>
      <c r="D67" s="7">
        <f>Июнь!J67</f>
        <v>0</v>
      </c>
      <c r="E67" s="7">
        <f>Июнь!J67+Июль!J67</f>
        <v>0</v>
      </c>
      <c r="F67" s="7">
        <f>E67+Август!J67</f>
        <v>0</v>
      </c>
      <c r="G67" s="23">
        <f>F67+Сентябрь!J67</f>
        <v>0</v>
      </c>
      <c r="H67" s="7">
        <f>G67+Октябрь!J67</f>
        <v>0</v>
      </c>
      <c r="I67" s="7">
        <f>H67+Ноябрь!J67</f>
        <v>0</v>
      </c>
      <c r="J67" s="7">
        <f>I67+Декабрь!J67</f>
        <v>0</v>
      </c>
      <c r="K67" s="74">
        <f>Июнь!H67+Июль!H67+Август!H67+Сентябрь!H67+Октябрь!H67+Ноябрь!H67+Декабрь!H67</f>
        <v>0</v>
      </c>
      <c r="L67" s="74">
        <f>Июнь!I67+Июль!I67+Август!I67+Сентябрь!I67+Октябрь!I67+Ноябрь!I67+Декабрь!I67</f>
        <v>0</v>
      </c>
      <c r="M67" s="74">
        <f>Июнь!F67+Июль!F67+Август!F67+Сентябрь!F67+Октябрь!F67+Ноябрь!F67+Декабрь!F67</f>
        <v>0</v>
      </c>
      <c r="N67" s="74">
        <f t="shared" si="2"/>
        <v>0</v>
      </c>
      <c r="O67" s="151">
        <f t="shared" ref="O67:O130" si="3">N67-J67</f>
        <v>0</v>
      </c>
    </row>
    <row r="68" spans="1:15" ht="15.95" customHeight="1" x14ac:dyDescent="0.25">
      <c r="A68" s="81" t="s">
        <v>168</v>
      </c>
      <c r="B68" s="2">
        <v>55</v>
      </c>
      <c r="C68" s="18"/>
      <c r="D68" s="7">
        <f>Июнь!J68</f>
        <v>0</v>
      </c>
      <c r="E68" s="7">
        <f>Июнь!J68+Июль!J68</f>
        <v>0</v>
      </c>
      <c r="F68" s="7">
        <f>E68+Август!J68</f>
        <v>0</v>
      </c>
      <c r="G68" s="23">
        <f>F68+Сентябрь!J68</f>
        <v>0</v>
      </c>
      <c r="H68" s="7">
        <f>G68+Октябрь!J68</f>
        <v>0</v>
      </c>
      <c r="I68" s="7">
        <f>H68+Ноябрь!J68</f>
        <v>0</v>
      </c>
      <c r="J68" s="7">
        <f>I68+Декабрь!J68</f>
        <v>0</v>
      </c>
      <c r="K68" s="74">
        <f>Июнь!H68+Июль!H68+Август!H68+Сентябрь!H68+Октябрь!H68+Ноябрь!H68+Декабрь!H68</f>
        <v>0</v>
      </c>
      <c r="L68" s="74">
        <f>Июнь!I68+Июль!I68+Август!I68+Сентябрь!I68+Октябрь!I68+Ноябрь!I68+Декабрь!I68</f>
        <v>0</v>
      </c>
      <c r="M68" s="74">
        <f>Июнь!F68+Июль!F68+Август!F68+Сентябрь!F68+Октябрь!F68+Ноябрь!F68+Декабрь!F68</f>
        <v>0</v>
      </c>
      <c r="N68" s="74">
        <f t="shared" ref="N68:N131" si="4">K68-L68</f>
        <v>0</v>
      </c>
      <c r="O68" s="151">
        <f t="shared" si="3"/>
        <v>0</v>
      </c>
    </row>
    <row r="69" spans="1:15" ht="15.95" hidden="1" customHeight="1" x14ac:dyDescent="0.25">
      <c r="A69" s="81"/>
      <c r="B69" s="2">
        <v>56</v>
      </c>
      <c r="C69" s="18"/>
      <c r="D69" s="7">
        <f>Июнь!J69</f>
        <v>0</v>
      </c>
      <c r="E69" s="7">
        <f>Июнь!J69+Июль!J69</f>
        <v>0</v>
      </c>
      <c r="F69" s="7">
        <f>E69+Август!J69</f>
        <v>0</v>
      </c>
      <c r="G69" s="23">
        <f>F69+Сентябрь!J69</f>
        <v>0</v>
      </c>
      <c r="H69" s="7">
        <f>G69+Октябрь!J69</f>
        <v>0</v>
      </c>
      <c r="I69" s="7">
        <f>H69+Ноябрь!J69</f>
        <v>0</v>
      </c>
      <c r="J69" s="7">
        <f>I69+Декабрь!J69</f>
        <v>0</v>
      </c>
      <c r="K69" s="74">
        <f>Июнь!H69+Июль!H69+Август!H69+Сентябрь!H69+Октябрь!H69+Ноябрь!H69+Декабрь!H69</f>
        <v>0</v>
      </c>
      <c r="L69" s="74">
        <f>Июнь!I69+Июль!I69+Август!I69+Сентябрь!I69+Октябрь!I69+Ноябрь!I69+Декабрь!I69</f>
        <v>0</v>
      </c>
      <c r="M69" s="74">
        <f>Июнь!F69+Июль!F69+Август!F69+Сентябрь!F69+Октябрь!F69+Ноябрь!F69+Декабрь!F69</f>
        <v>0</v>
      </c>
      <c r="N69" s="74">
        <f t="shared" si="4"/>
        <v>0</v>
      </c>
      <c r="O69" s="151">
        <f t="shared" si="3"/>
        <v>0</v>
      </c>
    </row>
    <row r="70" spans="1:15" ht="15.95" hidden="1" customHeight="1" x14ac:dyDescent="0.25">
      <c r="A70" s="81"/>
      <c r="B70" s="3">
        <v>57</v>
      </c>
      <c r="C70" s="18"/>
      <c r="D70" s="7">
        <f>Июнь!J70</f>
        <v>0</v>
      </c>
      <c r="E70" s="7">
        <f>Июнь!J70+Июль!J70</f>
        <v>0</v>
      </c>
      <c r="F70" s="7">
        <f>E70+Август!J70</f>
        <v>0</v>
      </c>
      <c r="G70" s="23">
        <f>F70+Сентябрь!J70</f>
        <v>0</v>
      </c>
      <c r="H70" s="7">
        <f>G70+Октябрь!J70</f>
        <v>0</v>
      </c>
      <c r="I70" s="7">
        <f>H70+Ноябрь!J70</f>
        <v>0</v>
      </c>
      <c r="J70" s="7">
        <f>I70+Декабрь!J70</f>
        <v>0</v>
      </c>
      <c r="K70" s="74">
        <f>Июнь!H70+Июль!H70+Август!H70+Сентябрь!H70+Октябрь!H70+Ноябрь!H70+Декабрь!H70</f>
        <v>0</v>
      </c>
      <c r="L70" s="74">
        <f>Июнь!I70+Июль!I70+Август!I70+Сентябрь!I70+Октябрь!I70+Ноябрь!I70+Декабрь!I70</f>
        <v>0</v>
      </c>
      <c r="M70" s="74">
        <f>Июнь!F70+Июль!F70+Август!F70+Сентябрь!F70+Октябрь!F70+Ноябрь!F70+Декабрь!F70</f>
        <v>0</v>
      </c>
      <c r="N70" s="74">
        <f t="shared" si="4"/>
        <v>0</v>
      </c>
      <c r="O70" s="151">
        <f t="shared" si="3"/>
        <v>0</v>
      </c>
    </row>
    <row r="71" spans="1:15" ht="15.95" hidden="1" customHeight="1" x14ac:dyDescent="0.25">
      <c r="A71" s="81"/>
      <c r="B71" s="3">
        <v>58</v>
      </c>
      <c r="C71" s="18"/>
      <c r="D71" s="7">
        <f>Июнь!J71</f>
        <v>0</v>
      </c>
      <c r="E71" s="7">
        <f>Июнь!J71+Июль!J71</f>
        <v>0</v>
      </c>
      <c r="F71" s="7">
        <f>E71+Август!J71</f>
        <v>0</v>
      </c>
      <c r="G71" s="23">
        <f>F71+Сентябрь!J71</f>
        <v>0</v>
      </c>
      <c r="H71" s="7">
        <f>G71+Октябрь!J71</f>
        <v>0</v>
      </c>
      <c r="I71" s="7">
        <f>H71+Ноябрь!J71</f>
        <v>0</v>
      </c>
      <c r="J71" s="7">
        <f>I71+Декабрь!J71</f>
        <v>0</v>
      </c>
      <c r="K71" s="74">
        <f>Июнь!H71+Июль!H71+Август!H71+Сентябрь!H71+Октябрь!H71+Ноябрь!H71+Декабрь!H71</f>
        <v>0</v>
      </c>
      <c r="L71" s="74">
        <f>Июнь!I71+Июль!I71+Август!I71+Сентябрь!I71+Октябрь!I71+Ноябрь!I71+Декабрь!I71</f>
        <v>0</v>
      </c>
      <c r="M71" s="74">
        <f>Июнь!F71+Июль!F71+Август!F71+Сентябрь!F71+Октябрь!F71+Ноябрь!F71+Декабрь!F71</f>
        <v>0</v>
      </c>
      <c r="N71" s="74">
        <f t="shared" si="4"/>
        <v>0</v>
      </c>
      <c r="O71" s="151">
        <f t="shared" si="3"/>
        <v>0</v>
      </c>
    </row>
    <row r="72" spans="1:15" ht="15.95" hidden="1" customHeight="1" x14ac:dyDescent="0.25">
      <c r="A72" s="81"/>
      <c r="B72" s="2">
        <v>59</v>
      </c>
      <c r="C72" s="18"/>
      <c r="D72" s="7">
        <f>Июнь!J72</f>
        <v>0</v>
      </c>
      <c r="E72" s="7">
        <f>Июнь!J72+Июль!J72</f>
        <v>0</v>
      </c>
      <c r="F72" s="7">
        <f>E72+Август!J72</f>
        <v>0</v>
      </c>
      <c r="G72" s="23">
        <f>F72+Сентябрь!J72</f>
        <v>0</v>
      </c>
      <c r="H72" s="7">
        <f>G72+Октябрь!J72</f>
        <v>0</v>
      </c>
      <c r="I72" s="7">
        <f>H72+Ноябрь!J72</f>
        <v>0</v>
      </c>
      <c r="J72" s="7">
        <f>I72+Декабрь!J72</f>
        <v>0</v>
      </c>
      <c r="K72" s="74">
        <f>Июнь!H72+Июль!H72+Август!H72+Сентябрь!H72+Октябрь!H72+Ноябрь!H72+Декабрь!H72</f>
        <v>0</v>
      </c>
      <c r="L72" s="74">
        <f>Июнь!I72+Июль!I72+Август!I72+Сентябрь!I72+Октябрь!I72+Ноябрь!I72+Декабрь!I72</f>
        <v>0</v>
      </c>
      <c r="M72" s="74">
        <f>Июнь!F72+Июль!F72+Август!F72+Сентябрь!F72+Октябрь!F72+Ноябрь!F72+Декабрь!F72</f>
        <v>0</v>
      </c>
      <c r="N72" s="74">
        <f t="shared" si="4"/>
        <v>0</v>
      </c>
      <c r="O72" s="151">
        <f t="shared" si="3"/>
        <v>0</v>
      </c>
    </row>
    <row r="73" spans="1:15" ht="15.95" hidden="1" customHeight="1" x14ac:dyDescent="0.25">
      <c r="A73" s="81"/>
      <c r="B73" s="2">
        <v>60</v>
      </c>
      <c r="C73" s="18"/>
      <c r="D73" s="7">
        <f>Июнь!J73</f>
        <v>0</v>
      </c>
      <c r="E73" s="7">
        <f>Июнь!J73+Июль!J73</f>
        <v>0</v>
      </c>
      <c r="F73" s="7">
        <f>E73+Август!J73</f>
        <v>0</v>
      </c>
      <c r="G73" s="23">
        <f>F73+Сентябрь!J73</f>
        <v>0</v>
      </c>
      <c r="H73" s="7">
        <f>G73+Октябрь!J73</f>
        <v>0</v>
      </c>
      <c r="I73" s="7">
        <f>H73+Ноябрь!J73</f>
        <v>0</v>
      </c>
      <c r="J73" s="7">
        <f>I73+Декабрь!J73</f>
        <v>0</v>
      </c>
      <c r="K73" s="74">
        <f>Июнь!H73+Июль!H73+Август!H73+Сентябрь!H73+Октябрь!H73+Ноябрь!H73+Декабрь!H73</f>
        <v>0</v>
      </c>
      <c r="L73" s="74">
        <f>Июнь!I73+Июль!I73+Август!I73+Сентябрь!I73+Октябрь!I73+Ноябрь!I73+Декабрь!I73</f>
        <v>0</v>
      </c>
      <c r="M73" s="74">
        <f>Июнь!F73+Июль!F73+Август!F73+Сентябрь!F73+Октябрь!F73+Ноябрь!F73+Декабрь!F73</f>
        <v>0</v>
      </c>
      <c r="N73" s="74">
        <f t="shared" si="4"/>
        <v>0</v>
      </c>
      <c r="O73" s="151">
        <f t="shared" si="3"/>
        <v>0</v>
      </c>
    </row>
    <row r="74" spans="1:15" ht="15.95" hidden="1" customHeight="1" x14ac:dyDescent="0.25">
      <c r="A74" s="81"/>
      <c r="B74" s="3">
        <v>61</v>
      </c>
      <c r="C74" s="18"/>
      <c r="D74" s="7">
        <f>Июнь!J74</f>
        <v>0</v>
      </c>
      <c r="E74" s="7">
        <f>Июнь!J74+Июль!J74</f>
        <v>0</v>
      </c>
      <c r="F74" s="7">
        <f>E74+Август!J74</f>
        <v>0</v>
      </c>
      <c r="G74" s="23">
        <f>F74+Сентябрь!J74</f>
        <v>0</v>
      </c>
      <c r="H74" s="7">
        <f>G74+Октябрь!J74</f>
        <v>0</v>
      </c>
      <c r="I74" s="7">
        <f>H74+Ноябрь!J74</f>
        <v>0</v>
      </c>
      <c r="J74" s="7">
        <f>I74+Декабрь!J74</f>
        <v>0</v>
      </c>
      <c r="K74" s="74">
        <f>Июнь!H74+Июль!H74+Август!H74+Сентябрь!H74+Октябрь!H74+Ноябрь!H74+Декабрь!H74</f>
        <v>0</v>
      </c>
      <c r="L74" s="74">
        <f>Июнь!I74+Июль!I74+Август!I74+Сентябрь!I74+Октябрь!I74+Ноябрь!I74+Декабрь!I74</f>
        <v>0</v>
      </c>
      <c r="M74" s="74">
        <f>Июнь!F74+Июль!F74+Август!F74+Сентябрь!F74+Октябрь!F74+Ноябрь!F74+Декабрь!F74</f>
        <v>0</v>
      </c>
      <c r="N74" s="74">
        <f t="shared" si="4"/>
        <v>0</v>
      </c>
      <c r="O74" s="151">
        <f t="shared" si="3"/>
        <v>0</v>
      </c>
    </row>
    <row r="75" spans="1:15" ht="15.95" hidden="1" customHeight="1" x14ac:dyDescent="0.25">
      <c r="A75" s="81"/>
      <c r="B75" s="3">
        <v>62</v>
      </c>
      <c r="C75" s="18"/>
      <c r="D75" s="7">
        <f>Июнь!J75</f>
        <v>0</v>
      </c>
      <c r="E75" s="7">
        <f>Июнь!J75+Июль!J75</f>
        <v>0</v>
      </c>
      <c r="F75" s="7">
        <f>E75+Август!J75</f>
        <v>0</v>
      </c>
      <c r="G75" s="23">
        <f>F75+Сентябрь!J75</f>
        <v>0</v>
      </c>
      <c r="H75" s="7">
        <f>G75+Октябрь!J75</f>
        <v>0</v>
      </c>
      <c r="I75" s="7">
        <f>H75+Ноябрь!J75</f>
        <v>0</v>
      </c>
      <c r="J75" s="7">
        <f>I75+Декабрь!J75</f>
        <v>0</v>
      </c>
      <c r="K75" s="74">
        <f>Июнь!H75+Июль!H75+Август!H75+Сентябрь!H75+Октябрь!H75+Ноябрь!H75+Декабрь!H75</f>
        <v>0</v>
      </c>
      <c r="L75" s="74">
        <f>Июнь!I75+Июль!I75+Август!I75+Сентябрь!I75+Октябрь!I75+Ноябрь!I75+Декабрь!I75</f>
        <v>0</v>
      </c>
      <c r="M75" s="74">
        <f>Июнь!F75+Июль!F75+Август!F75+Сентябрь!F75+Октябрь!F75+Ноябрь!F75+Декабрь!F75</f>
        <v>0</v>
      </c>
      <c r="N75" s="74">
        <f t="shared" si="4"/>
        <v>0</v>
      </c>
      <c r="O75" s="151">
        <f t="shared" si="3"/>
        <v>0</v>
      </c>
    </row>
    <row r="76" spans="1:15" ht="15.95" hidden="1" customHeight="1" x14ac:dyDescent="0.25">
      <c r="A76" s="81"/>
      <c r="B76" s="2">
        <v>63</v>
      </c>
      <c r="C76" s="18"/>
      <c r="D76" s="7">
        <f>Июнь!J76</f>
        <v>0</v>
      </c>
      <c r="E76" s="7">
        <f>Июнь!J76+Июль!J76</f>
        <v>0</v>
      </c>
      <c r="F76" s="7">
        <f>E76+Август!J76</f>
        <v>0</v>
      </c>
      <c r="G76" s="23">
        <f>F76+Сентябрь!J76</f>
        <v>0</v>
      </c>
      <c r="H76" s="7">
        <f>G76+Октябрь!J76</f>
        <v>0</v>
      </c>
      <c r="I76" s="7">
        <f>H76+Ноябрь!J76</f>
        <v>0</v>
      </c>
      <c r="J76" s="7">
        <f>I76+Декабрь!J76</f>
        <v>0</v>
      </c>
      <c r="K76" s="74">
        <f>Июнь!H76+Июль!H76+Август!H76+Сентябрь!H76+Октябрь!H76+Ноябрь!H76+Декабрь!H76</f>
        <v>0</v>
      </c>
      <c r="L76" s="74">
        <f>Июнь!I76+Июль!I76+Август!I76+Сентябрь!I76+Октябрь!I76+Ноябрь!I76+Декабрь!I76</f>
        <v>0</v>
      </c>
      <c r="M76" s="74">
        <f>Июнь!F76+Июль!F76+Август!F76+Сентябрь!F76+Октябрь!F76+Ноябрь!F76+Декабрь!F76</f>
        <v>0</v>
      </c>
      <c r="N76" s="74">
        <f t="shared" si="4"/>
        <v>0</v>
      </c>
      <c r="O76" s="151">
        <f t="shared" si="3"/>
        <v>0</v>
      </c>
    </row>
    <row r="77" spans="1:15" ht="15.95" hidden="1" customHeight="1" x14ac:dyDescent="0.25">
      <c r="A77" s="81"/>
      <c r="B77" s="2">
        <v>64</v>
      </c>
      <c r="C77" s="18"/>
      <c r="D77" s="7">
        <f>Июнь!J77</f>
        <v>0</v>
      </c>
      <c r="E77" s="7">
        <f>Июнь!J77+Июль!J77</f>
        <v>0</v>
      </c>
      <c r="F77" s="7">
        <f>E77+Август!J77</f>
        <v>0</v>
      </c>
      <c r="G77" s="23">
        <f>F77+Сентябрь!J77</f>
        <v>0</v>
      </c>
      <c r="H77" s="7">
        <f>G77+Октябрь!J77</f>
        <v>0</v>
      </c>
      <c r="I77" s="7">
        <f>H77+Ноябрь!J77</f>
        <v>0</v>
      </c>
      <c r="J77" s="7">
        <f>I77+Декабрь!J77</f>
        <v>0</v>
      </c>
      <c r="K77" s="74">
        <f>Июнь!H77+Июль!H77+Август!H77+Сентябрь!H77+Октябрь!H77+Ноябрь!H77+Декабрь!H77</f>
        <v>0</v>
      </c>
      <c r="L77" s="74">
        <f>Июнь!I77+Июль!I77+Август!I77+Сентябрь!I77+Октябрь!I77+Ноябрь!I77+Декабрь!I77</f>
        <v>0</v>
      </c>
      <c r="M77" s="74">
        <f>Июнь!F77+Июль!F77+Август!F77+Сентябрь!F77+Октябрь!F77+Ноябрь!F77+Декабрь!F77</f>
        <v>0</v>
      </c>
      <c r="N77" s="74">
        <f t="shared" si="4"/>
        <v>0</v>
      </c>
      <c r="O77" s="151">
        <f t="shared" si="3"/>
        <v>0</v>
      </c>
    </row>
    <row r="78" spans="1:15" ht="15.95" hidden="1" customHeight="1" x14ac:dyDescent="0.25">
      <c r="A78" s="81"/>
      <c r="B78" s="3">
        <v>65</v>
      </c>
      <c r="C78" s="18"/>
      <c r="D78" s="7">
        <f>Июнь!J78</f>
        <v>0</v>
      </c>
      <c r="E78" s="7">
        <f>Июнь!J78+Июль!J78</f>
        <v>0</v>
      </c>
      <c r="F78" s="7">
        <f>E78+Август!J78</f>
        <v>0</v>
      </c>
      <c r="G78" s="23">
        <f>F78+Сентябрь!J78</f>
        <v>0</v>
      </c>
      <c r="H78" s="7">
        <f>G78+Октябрь!J78</f>
        <v>0</v>
      </c>
      <c r="I78" s="7">
        <f>H78+Ноябрь!J78</f>
        <v>0</v>
      </c>
      <c r="J78" s="7">
        <f>I78+Декабрь!J78</f>
        <v>0</v>
      </c>
      <c r="K78" s="74">
        <f>Июнь!H78+Июль!H78+Август!H78+Сентябрь!H78+Октябрь!H78+Ноябрь!H78+Декабрь!H78</f>
        <v>0</v>
      </c>
      <c r="L78" s="74">
        <f>Июнь!I78+Июль!I78+Август!I78+Сентябрь!I78+Октябрь!I78+Ноябрь!I78+Декабрь!I78</f>
        <v>0</v>
      </c>
      <c r="M78" s="74">
        <f>Июнь!F78+Июль!F78+Август!F78+Сентябрь!F78+Октябрь!F78+Ноябрь!F78+Декабрь!F78</f>
        <v>0</v>
      </c>
      <c r="N78" s="74">
        <f t="shared" si="4"/>
        <v>0</v>
      </c>
      <c r="O78" s="151">
        <f t="shared" si="3"/>
        <v>0</v>
      </c>
    </row>
    <row r="79" spans="1:15" ht="15.95" hidden="1" customHeight="1" x14ac:dyDescent="0.25">
      <c r="A79" s="81"/>
      <c r="B79" s="3">
        <v>66</v>
      </c>
      <c r="C79" s="18"/>
      <c r="D79" s="7">
        <f>Июнь!J79</f>
        <v>0</v>
      </c>
      <c r="E79" s="7">
        <f>Июнь!J79+Июль!J79</f>
        <v>0</v>
      </c>
      <c r="F79" s="7">
        <f>E79+Август!J79</f>
        <v>0</v>
      </c>
      <c r="G79" s="23">
        <f>F79+Сентябрь!J79</f>
        <v>0</v>
      </c>
      <c r="H79" s="7">
        <f>G79+Октябрь!J79</f>
        <v>0</v>
      </c>
      <c r="I79" s="7">
        <f>H79+Ноябрь!J79</f>
        <v>0</v>
      </c>
      <c r="J79" s="7">
        <f>I79+Декабрь!J79</f>
        <v>0</v>
      </c>
      <c r="K79" s="74">
        <f>Июнь!H79+Июль!H79+Август!H79+Сентябрь!H79+Октябрь!H79+Ноябрь!H79+Декабрь!H79</f>
        <v>0</v>
      </c>
      <c r="L79" s="74">
        <f>Июнь!I79+Июль!I79+Август!I79+Сентябрь!I79+Октябрь!I79+Ноябрь!I79+Декабрь!I79</f>
        <v>0</v>
      </c>
      <c r="M79" s="74">
        <f>Июнь!F79+Июль!F79+Август!F79+Сентябрь!F79+Октябрь!F79+Ноябрь!F79+Декабрь!F79</f>
        <v>0</v>
      </c>
      <c r="N79" s="74">
        <f t="shared" si="4"/>
        <v>0</v>
      </c>
      <c r="O79" s="151">
        <f t="shared" si="3"/>
        <v>0</v>
      </c>
    </row>
    <row r="80" spans="1:15" ht="15.95" hidden="1" customHeight="1" x14ac:dyDescent="0.25">
      <c r="A80" s="81"/>
      <c r="B80" s="2">
        <v>67</v>
      </c>
      <c r="C80" s="18"/>
      <c r="D80" s="7">
        <f>Июнь!J80</f>
        <v>0</v>
      </c>
      <c r="E80" s="7">
        <f>Июнь!J80+Июль!J80</f>
        <v>0</v>
      </c>
      <c r="F80" s="7">
        <f>E80+Август!J80</f>
        <v>0</v>
      </c>
      <c r="G80" s="23">
        <f>F80+Сентябрь!J80</f>
        <v>0</v>
      </c>
      <c r="H80" s="7">
        <f>G80+Октябрь!J80</f>
        <v>0</v>
      </c>
      <c r="I80" s="7">
        <f>H80+Ноябрь!J80</f>
        <v>0</v>
      </c>
      <c r="J80" s="7">
        <f>I80+Декабрь!J80</f>
        <v>0</v>
      </c>
      <c r="K80" s="74">
        <f>Июнь!H80+Июль!H80+Август!H80+Сентябрь!H80+Октябрь!H80+Ноябрь!H80+Декабрь!H80</f>
        <v>0</v>
      </c>
      <c r="L80" s="74">
        <f>Июнь!I80+Июль!I80+Август!I80+Сентябрь!I80+Октябрь!I80+Ноябрь!I80+Декабрь!I80</f>
        <v>0</v>
      </c>
      <c r="M80" s="74">
        <f>Июнь!F80+Июль!F80+Август!F80+Сентябрь!F80+Октябрь!F80+Ноябрь!F80+Декабрь!F80</f>
        <v>0</v>
      </c>
      <c r="N80" s="74">
        <f t="shared" si="4"/>
        <v>0</v>
      </c>
      <c r="O80" s="151">
        <f t="shared" si="3"/>
        <v>0</v>
      </c>
    </row>
    <row r="81" spans="1:15" ht="15.95" hidden="1" customHeight="1" x14ac:dyDescent="0.25">
      <c r="A81" s="81"/>
      <c r="B81" s="2">
        <v>68</v>
      </c>
      <c r="C81" s="18"/>
      <c r="D81" s="7">
        <f>Июнь!J81</f>
        <v>0</v>
      </c>
      <c r="E81" s="7">
        <f>Июнь!J81+Июль!J81</f>
        <v>0</v>
      </c>
      <c r="F81" s="7">
        <f>E81+Август!J81</f>
        <v>0</v>
      </c>
      <c r="G81" s="23">
        <f>F81+Сентябрь!J81</f>
        <v>0</v>
      </c>
      <c r="H81" s="7">
        <f>G81+Октябрь!J81</f>
        <v>0</v>
      </c>
      <c r="I81" s="7">
        <f>H81+Ноябрь!J81</f>
        <v>0</v>
      </c>
      <c r="J81" s="7">
        <f>I81+Декабрь!J81</f>
        <v>0</v>
      </c>
      <c r="K81" s="74">
        <f>Июнь!H81+Июль!H81+Август!H81+Сентябрь!H81+Октябрь!H81+Ноябрь!H81+Декабрь!H81</f>
        <v>0</v>
      </c>
      <c r="L81" s="74">
        <f>Июнь!I81+Июль!I81+Август!I81+Сентябрь!I81+Октябрь!I81+Ноябрь!I81+Декабрь!I81</f>
        <v>0</v>
      </c>
      <c r="M81" s="74">
        <f>Июнь!F81+Июль!F81+Август!F81+Сентябрь!F81+Октябрь!F81+Ноябрь!F81+Декабрь!F81</f>
        <v>0</v>
      </c>
      <c r="N81" s="74">
        <f t="shared" si="4"/>
        <v>0</v>
      </c>
      <c r="O81" s="151">
        <f t="shared" si="3"/>
        <v>0</v>
      </c>
    </row>
    <row r="82" spans="1:15" ht="15.95" hidden="1" customHeight="1" x14ac:dyDescent="0.25">
      <c r="A82" s="81"/>
      <c r="B82" s="3">
        <v>69</v>
      </c>
      <c r="C82" s="18"/>
      <c r="D82" s="7">
        <f>Июнь!J82</f>
        <v>0</v>
      </c>
      <c r="E82" s="7">
        <f>Июнь!J82+Июль!J82</f>
        <v>0</v>
      </c>
      <c r="F82" s="7">
        <f>E82+Август!J82</f>
        <v>0</v>
      </c>
      <c r="G82" s="23">
        <f>F82+Сентябрь!J82</f>
        <v>0</v>
      </c>
      <c r="H82" s="7">
        <f>G82+Октябрь!J82</f>
        <v>0</v>
      </c>
      <c r="I82" s="7">
        <f>H82+Ноябрь!J82</f>
        <v>0</v>
      </c>
      <c r="J82" s="7">
        <f>I82+Декабрь!J82</f>
        <v>0</v>
      </c>
      <c r="K82" s="74">
        <f>Июнь!H82+Июль!H82+Август!H82+Сентябрь!H82+Октябрь!H82+Ноябрь!H82+Декабрь!H82</f>
        <v>0</v>
      </c>
      <c r="L82" s="74">
        <f>Июнь!I82+Июль!I82+Август!I82+Сентябрь!I82+Октябрь!I82+Ноябрь!I82+Декабрь!I82</f>
        <v>0</v>
      </c>
      <c r="M82" s="74">
        <f>Июнь!F82+Июль!F82+Август!F82+Сентябрь!F82+Октябрь!F82+Ноябрь!F82+Декабрь!F82</f>
        <v>0</v>
      </c>
      <c r="N82" s="74">
        <f t="shared" si="4"/>
        <v>0</v>
      </c>
      <c r="O82" s="151">
        <f t="shared" si="3"/>
        <v>0</v>
      </c>
    </row>
    <row r="83" spans="1:15" ht="15.95" hidden="1" customHeight="1" x14ac:dyDescent="0.25">
      <c r="A83" s="81"/>
      <c r="B83" s="3">
        <v>70</v>
      </c>
      <c r="C83" s="18"/>
      <c r="D83" s="7">
        <f>Июнь!J83</f>
        <v>0</v>
      </c>
      <c r="E83" s="7">
        <f>Июнь!J83+Июль!J83</f>
        <v>0</v>
      </c>
      <c r="F83" s="7">
        <f>E83+Август!J83</f>
        <v>0</v>
      </c>
      <c r="G83" s="23">
        <f>F83+Сентябрь!J83</f>
        <v>0</v>
      </c>
      <c r="H83" s="7">
        <f>G83+Октябрь!J83</f>
        <v>0</v>
      </c>
      <c r="I83" s="7">
        <f>H83+Ноябрь!J83</f>
        <v>0</v>
      </c>
      <c r="J83" s="7">
        <f>I83+Декабрь!J83</f>
        <v>0</v>
      </c>
      <c r="K83" s="74">
        <f>Июнь!H83+Июль!H83+Август!H83+Сентябрь!H83+Октябрь!H83+Ноябрь!H83+Декабрь!H83</f>
        <v>0</v>
      </c>
      <c r="L83" s="74">
        <f>Июнь!I83+Июль!I83+Август!I83+Сентябрь!I83+Октябрь!I83+Ноябрь!I83+Декабрь!I83</f>
        <v>0</v>
      </c>
      <c r="M83" s="74">
        <f>Июнь!F83+Июль!F83+Август!F83+Сентябрь!F83+Октябрь!F83+Ноябрь!F83+Декабрь!F83</f>
        <v>0</v>
      </c>
      <c r="N83" s="74">
        <f t="shared" si="4"/>
        <v>0</v>
      </c>
      <c r="O83" s="151">
        <f t="shared" si="3"/>
        <v>0</v>
      </c>
    </row>
    <row r="84" spans="1:15" ht="15.95" hidden="1" customHeight="1" x14ac:dyDescent="0.25">
      <c r="A84" s="81"/>
      <c r="B84" s="2">
        <v>71</v>
      </c>
      <c r="C84" s="18"/>
      <c r="D84" s="7">
        <f>Июнь!J84</f>
        <v>0</v>
      </c>
      <c r="E84" s="7">
        <f>Июнь!J84+Июль!J84</f>
        <v>0</v>
      </c>
      <c r="F84" s="7">
        <f>E84+Август!J84</f>
        <v>0</v>
      </c>
      <c r="G84" s="23">
        <f>F84+Сентябрь!J84</f>
        <v>0</v>
      </c>
      <c r="H84" s="7">
        <f>G84+Октябрь!J84</f>
        <v>0</v>
      </c>
      <c r="I84" s="7">
        <f>H84+Ноябрь!J84</f>
        <v>0</v>
      </c>
      <c r="J84" s="7">
        <f>I84+Декабрь!J84</f>
        <v>0</v>
      </c>
      <c r="K84" s="74">
        <f>Июнь!H84+Июль!H84+Август!H84+Сентябрь!H84+Октябрь!H84+Ноябрь!H84+Декабрь!H84</f>
        <v>0</v>
      </c>
      <c r="L84" s="74">
        <f>Июнь!I84+Июль!I84+Август!I84+Сентябрь!I84+Октябрь!I84+Ноябрь!I84+Декабрь!I84</f>
        <v>0</v>
      </c>
      <c r="M84" s="74">
        <f>Июнь!F84+Июль!F84+Август!F84+Сентябрь!F84+Октябрь!F84+Ноябрь!F84+Декабрь!F84</f>
        <v>0</v>
      </c>
      <c r="N84" s="74">
        <f t="shared" si="4"/>
        <v>0</v>
      </c>
      <c r="O84" s="151">
        <f t="shared" si="3"/>
        <v>0</v>
      </c>
    </row>
    <row r="85" spans="1:15" ht="15.95" hidden="1" customHeight="1" x14ac:dyDescent="0.25">
      <c r="A85" s="81"/>
      <c r="B85" s="2">
        <v>72</v>
      </c>
      <c r="C85" s="18"/>
      <c r="D85" s="7">
        <f>Июнь!J85</f>
        <v>0</v>
      </c>
      <c r="E85" s="7">
        <f>Июнь!J85+Июль!J85</f>
        <v>0</v>
      </c>
      <c r="F85" s="7">
        <f>E85+Август!J85</f>
        <v>0</v>
      </c>
      <c r="G85" s="23">
        <f>F85+Сентябрь!J85</f>
        <v>0</v>
      </c>
      <c r="H85" s="7">
        <f>G85+Октябрь!J85</f>
        <v>0</v>
      </c>
      <c r="I85" s="7">
        <f>H85+Ноябрь!J85</f>
        <v>0</v>
      </c>
      <c r="J85" s="7">
        <f>I85+Декабрь!J85</f>
        <v>0</v>
      </c>
      <c r="K85" s="74">
        <f>Июнь!H85+Июль!H85+Август!H85+Сентябрь!H85+Октябрь!H85+Ноябрь!H85+Декабрь!H85</f>
        <v>0</v>
      </c>
      <c r="L85" s="74">
        <f>Июнь!I85+Июль!I85+Август!I85+Сентябрь!I85+Октябрь!I85+Ноябрь!I85+Декабрь!I85</f>
        <v>0</v>
      </c>
      <c r="M85" s="74">
        <f>Июнь!F85+Июль!F85+Август!F85+Сентябрь!F85+Октябрь!F85+Ноябрь!F85+Декабрь!F85</f>
        <v>0</v>
      </c>
      <c r="N85" s="74">
        <f t="shared" si="4"/>
        <v>0</v>
      </c>
      <c r="O85" s="151">
        <f t="shared" si="3"/>
        <v>0</v>
      </c>
    </row>
    <row r="86" spans="1:15" ht="15.95" hidden="1" customHeight="1" x14ac:dyDescent="0.25">
      <c r="A86" s="81"/>
      <c r="B86" s="3">
        <v>73</v>
      </c>
      <c r="C86" s="18"/>
      <c r="D86" s="7">
        <f>Июнь!J86</f>
        <v>0</v>
      </c>
      <c r="E86" s="7">
        <f>Июнь!J86+Июль!J86</f>
        <v>0</v>
      </c>
      <c r="F86" s="7">
        <f>E86+Август!J86</f>
        <v>0</v>
      </c>
      <c r="G86" s="23">
        <f>F86+Сентябрь!J86</f>
        <v>0</v>
      </c>
      <c r="H86" s="7">
        <f>G86+Октябрь!J86</f>
        <v>0</v>
      </c>
      <c r="I86" s="7">
        <f>H86+Ноябрь!J86</f>
        <v>0</v>
      </c>
      <c r="J86" s="7">
        <f>I86+Декабрь!J86</f>
        <v>0</v>
      </c>
      <c r="K86" s="74">
        <f>Июнь!H86+Июль!H86+Август!H86+Сентябрь!H86+Октябрь!H86+Ноябрь!H86+Декабрь!H86</f>
        <v>0</v>
      </c>
      <c r="L86" s="74">
        <f>Июнь!I86+Июль!I86+Август!I86+Сентябрь!I86+Октябрь!I86+Ноябрь!I86+Декабрь!I86</f>
        <v>0</v>
      </c>
      <c r="M86" s="74">
        <f>Июнь!F86+Июль!F86+Август!F86+Сентябрь!F86+Октябрь!F86+Ноябрь!F86+Декабрь!F86</f>
        <v>0</v>
      </c>
      <c r="N86" s="74">
        <f t="shared" si="4"/>
        <v>0</v>
      </c>
      <c r="O86" s="151">
        <f t="shared" si="3"/>
        <v>0</v>
      </c>
    </row>
    <row r="87" spans="1:15" ht="15.95" hidden="1" customHeight="1" x14ac:dyDescent="0.25">
      <c r="A87" s="81"/>
      <c r="B87" s="3">
        <v>74</v>
      </c>
      <c r="C87" s="18"/>
      <c r="D87" s="7">
        <f>Июнь!J87</f>
        <v>0</v>
      </c>
      <c r="E87" s="7">
        <f>Июнь!J87+Июль!J87</f>
        <v>0</v>
      </c>
      <c r="F87" s="7">
        <f>E87+Август!J87</f>
        <v>0</v>
      </c>
      <c r="G87" s="23">
        <f>F87+Сентябрь!J87</f>
        <v>0</v>
      </c>
      <c r="H87" s="7">
        <f>G87+Октябрь!J87</f>
        <v>0</v>
      </c>
      <c r="I87" s="7">
        <f>H87+Ноябрь!J87</f>
        <v>0</v>
      </c>
      <c r="J87" s="7">
        <f>I87+Декабрь!J87</f>
        <v>0</v>
      </c>
      <c r="K87" s="74">
        <f>Июнь!H87+Июль!H87+Август!H87+Сентябрь!H87+Октябрь!H87+Ноябрь!H87+Декабрь!H87</f>
        <v>0</v>
      </c>
      <c r="L87" s="74">
        <f>Июнь!I87+Июль!I87+Август!I87+Сентябрь!I87+Октябрь!I87+Ноябрь!I87+Декабрь!I87</f>
        <v>0</v>
      </c>
      <c r="M87" s="74">
        <f>Июнь!F87+Июль!F87+Август!F87+Сентябрь!F87+Октябрь!F87+Ноябрь!F87+Декабрь!F87</f>
        <v>0</v>
      </c>
      <c r="N87" s="74">
        <f t="shared" si="4"/>
        <v>0</v>
      </c>
      <c r="O87" s="151">
        <f t="shared" si="3"/>
        <v>0</v>
      </c>
    </row>
    <row r="88" spans="1:15" ht="15.95" hidden="1" customHeight="1" x14ac:dyDescent="0.25">
      <c r="A88" s="81"/>
      <c r="B88" s="2">
        <v>75</v>
      </c>
      <c r="C88" s="18"/>
      <c r="D88" s="7">
        <f>Июнь!J88</f>
        <v>0</v>
      </c>
      <c r="E88" s="7">
        <f>Июнь!J88+Июль!J88</f>
        <v>0</v>
      </c>
      <c r="F88" s="7">
        <f>E88+Август!J88</f>
        <v>0</v>
      </c>
      <c r="G88" s="23">
        <f>F88+Сентябрь!J88</f>
        <v>0</v>
      </c>
      <c r="H88" s="7">
        <f>G88+Октябрь!J88</f>
        <v>0</v>
      </c>
      <c r="I88" s="7">
        <f>H88+Ноябрь!J88</f>
        <v>0</v>
      </c>
      <c r="J88" s="7">
        <f>I88+Декабрь!J88</f>
        <v>0</v>
      </c>
      <c r="K88" s="74">
        <f>Июнь!H88+Июль!H88+Август!H88+Сентябрь!H88+Октябрь!H88+Ноябрь!H88+Декабрь!H88</f>
        <v>0</v>
      </c>
      <c r="L88" s="74">
        <f>Июнь!I88+Июль!I88+Август!I88+Сентябрь!I88+Октябрь!I88+Ноябрь!I88+Декабрь!I88</f>
        <v>0</v>
      </c>
      <c r="M88" s="74">
        <f>Июнь!F88+Июль!F88+Август!F88+Сентябрь!F88+Октябрь!F88+Ноябрь!F88+Декабрь!F88</f>
        <v>0</v>
      </c>
      <c r="N88" s="74">
        <f t="shared" si="4"/>
        <v>0</v>
      </c>
      <c r="O88" s="151">
        <f t="shared" si="3"/>
        <v>0</v>
      </c>
    </row>
    <row r="89" spans="1:15" ht="15.95" hidden="1" customHeight="1" x14ac:dyDescent="0.25">
      <c r="A89" s="81"/>
      <c r="B89" s="2">
        <v>76</v>
      </c>
      <c r="C89" s="18"/>
      <c r="D89" s="7">
        <f>Июнь!J89</f>
        <v>0</v>
      </c>
      <c r="E89" s="7">
        <f>Июнь!J89+Июль!J89</f>
        <v>0</v>
      </c>
      <c r="F89" s="7">
        <f>E89+Август!J89</f>
        <v>0</v>
      </c>
      <c r="G89" s="23">
        <f>F89+Сентябрь!J89</f>
        <v>0</v>
      </c>
      <c r="H89" s="7">
        <f>G89+Октябрь!J89</f>
        <v>0</v>
      </c>
      <c r="I89" s="7">
        <f>H89+Ноябрь!J89</f>
        <v>0</v>
      </c>
      <c r="J89" s="7">
        <f>I89+Декабрь!J89</f>
        <v>0</v>
      </c>
      <c r="K89" s="74">
        <f>Июнь!H89+Июль!H89+Август!H89+Сентябрь!H89+Октябрь!H89+Ноябрь!H89+Декабрь!H89</f>
        <v>0</v>
      </c>
      <c r="L89" s="74">
        <f>Июнь!I89+Июль!I89+Август!I89+Сентябрь!I89+Октябрь!I89+Ноябрь!I89+Декабрь!I89</f>
        <v>0</v>
      </c>
      <c r="M89" s="74">
        <f>Июнь!F89+Июль!F89+Август!F89+Сентябрь!F89+Октябрь!F89+Ноябрь!F89+Декабрь!F89</f>
        <v>0</v>
      </c>
      <c r="N89" s="74">
        <f t="shared" si="4"/>
        <v>0</v>
      </c>
      <c r="O89" s="151">
        <f t="shared" si="3"/>
        <v>0</v>
      </c>
    </row>
    <row r="90" spans="1:15" ht="15.95" hidden="1" customHeight="1" x14ac:dyDescent="0.25">
      <c r="A90" s="81"/>
      <c r="B90" s="3">
        <v>76</v>
      </c>
      <c r="C90" s="3" t="s">
        <v>120</v>
      </c>
      <c r="D90" s="7">
        <f>Июнь!J90</f>
        <v>0</v>
      </c>
      <c r="E90" s="7">
        <f>Июнь!J90+Июль!J90</f>
        <v>0</v>
      </c>
      <c r="F90" s="7">
        <f>E90+Август!J90</f>
        <v>0</v>
      </c>
      <c r="G90" s="23">
        <f>F90+Сентябрь!J90</f>
        <v>0</v>
      </c>
      <c r="H90" s="7">
        <f>G90+Октябрь!J90</f>
        <v>0</v>
      </c>
      <c r="I90" s="7">
        <f>H90+Ноябрь!J90</f>
        <v>0</v>
      </c>
      <c r="J90" s="7">
        <f>I90+Декабрь!J90</f>
        <v>0</v>
      </c>
      <c r="K90" s="74">
        <f>Июнь!H90+Июль!H90+Август!H90+Сентябрь!H90+Октябрь!H90+Ноябрь!H90+Декабрь!H90</f>
        <v>0</v>
      </c>
      <c r="L90" s="74">
        <f>Июнь!I90+Июль!I90+Август!I90+Сентябрь!I90+Октябрь!I90+Ноябрь!I90+Декабрь!I90</f>
        <v>0</v>
      </c>
      <c r="M90" s="74">
        <f>Июнь!F90+Июль!F90+Август!F90+Сентябрь!F90+Октябрь!F90+Ноябрь!F90+Декабрь!F90</f>
        <v>0</v>
      </c>
      <c r="N90" s="74">
        <f t="shared" si="4"/>
        <v>0</v>
      </c>
      <c r="O90" s="151">
        <f t="shared" si="3"/>
        <v>0</v>
      </c>
    </row>
    <row r="91" spans="1:15" ht="15.95" hidden="1" customHeight="1" x14ac:dyDescent="0.25">
      <c r="A91" s="81"/>
      <c r="B91" s="3">
        <v>77</v>
      </c>
      <c r="C91" s="18"/>
      <c r="D91" s="7">
        <f>Июнь!J91</f>
        <v>0</v>
      </c>
      <c r="E91" s="7">
        <f>Июнь!J91+Июль!J91</f>
        <v>0</v>
      </c>
      <c r="F91" s="7">
        <f>E91+Август!J91</f>
        <v>0</v>
      </c>
      <c r="G91" s="23">
        <f>F91+Сентябрь!J91</f>
        <v>0</v>
      </c>
      <c r="H91" s="7">
        <f>G91+Октябрь!J91</f>
        <v>0</v>
      </c>
      <c r="I91" s="7">
        <f>H91+Ноябрь!J91</f>
        <v>0</v>
      </c>
      <c r="J91" s="7">
        <f>I91+Декабрь!J91</f>
        <v>0</v>
      </c>
      <c r="K91" s="74">
        <f>Июнь!H91+Июль!H91+Август!H91+Сентябрь!H91+Октябрь!H91+Ноябрь!H91+Декабрь!H91</f>
        <v>0</v>
      </c>
      <c r="L91" s="74">
        <f>Июнь!I91+Июль!I91+Август!I91+Сентябрь!I91+Октябрь!I91+Ноябрь!I91+Декабрь!I91</f>
        <v>0</v>
      </c>
      <c r="M91" s="74">
        <f>Июнь!F91+Июль!F91+Август!F91+Сентябрь!F91+Октябрь!F91+Ноябрь!F91+Декабрь!F91</f>
        <v>0</v>
      </c>
      <c r="N91" s="74">
        <f t="shared" si="4"/>
        <v>0</v>
      </c>
      <c r="O91" s="151">
        <f t="shared" si="3"/>
        <v>0</v>
      </c>
    </row>
    <row r="92" spans="1:15" ht="15.95" customHeight="1" x14ac:dyDescent="0.25">
      <c r="A92" s="81" t="s">
        <v>39</v>
      </c>
      <c r="B92" s="2">
        <v>78</v>
      </c>
      <c r="C92" s="18"/>
      <c r="D92" s="7">
        <f>Июнь!J92</f>
        <v>0</v>
      </c>
      <c r="E92" s="7">
        <f>Июнь!J92+Июль!J92</f>
        <v>0</v>
      </c>
      <c r="F92" s="7">
        <f>E92+Август!J92</f>
        <v>0</v>
      </c>
      <c r="G92" s="23">
        <f>F92+Сентябрь!J92</f>
        <v>0</v>
      </c>
      <c r="H92" s="7">
        <f>G92+Октябрь!J92</f>
        <v>0</v>
      </c>
      <c r="I92" s="7">
        <f>H92+Ноябрь!J92</f>
        <v>0</v>
      </c>
      <c r="J92" s="7">
        <f>I92+Декабрь!J92</f>
        <v>0</v>
      </c>
      <c r="K92" s="74">
        <f>Июнь!H92+Июль!H92+Август!H92+Сентябрь!H92+Октябрь!H92+Ноябрь!H92+Декабрь!H92</f>
        <v>0</v>
      </c>
      <c r="L92" s="74">
        <f>Июнь!I92+Июль!I92+Август!I92+Сентябрь!I92+Октябрь!I92+Ноябрь!I92+Декабрь!I92</f>
        <v>0</v>
      </c>
      <c r="M92" s="74">
        <f>Июнь!F92+Июль!F92+Август!F92+Сентябрь!F92+Октябрь!F92+Ноябрь!F92+Декабрь!F92</f>
        <v>0</v>
      </c>
      <c r="N92" s="74">
        <f t="shared" si="4"/>
        <v>0</v>
      </c>
      <c r="O92" s="151">
        <f t="shared" si="3"/>
        <v>0</v>
      </c>
    </row>
    <row r="93" spans="1:15" ht="15.95" customHeight="1" x14ac:dyDescent="0.25">
      <c r="A93" s="81" t="s">
        <v>118</v>
      </c>
      <c r="B93" s="2">
        <v>78</v>
      </c>
      <c r="C93" s="2" t="s">
        <v>120</v>
      </c>
      <c r="D93" s="7">
        <f>Июнь!J93</f>
        <v>0</v>
      </c>
      <c r="E93" s="7">
        <f>Июнь!J93+Июль!J93</f>
        <v>0</v>
      </c>
      <c r="F93" s="7">
        <f>E93+Август!J93</f>
        <v>0</v>
      </c>
      <c r="G93" s="23">
        <f>F93+Сентябрь!J93</f>
        <v>0</v>
      </c>
      <c r="H93" s="7">
        <f>G93+Октябрь!J93</f>
        <v>0</v>
      </c>
      <c r="I93" s="7">
        <f>H93+Ноябрь!J93</f>
        <v>0</v>
      </c>
      <c r="J93" s="7">
        <f>I93+Декабрь!J93</f>
        <v>0</v>
      </c>
      <c r="K93" s="74">
        <f>Июнь!H93+Июль!H93+Август!H93+Сентябрь!H93+Октябрь!H93+Ноябрь!H93+Декабрь!H93</f>
        <v>0</v>
      </c>
      <c r="L93" s="74">
        <f>Июнь!I93+Июль!I93+Август!I93+Сентябрь!I93+Октябрь!I93+Ноябрь!I93+Декабрь!I93</f>
        <v>0</v>
      </c>
      <c r="M93" s="74">
        <f>Июнь!F93+Июль!F93+Август!F93+Сентябрь!F93+Октябрь!F93+Ноябрь!F93+Декабрь!F93</f>
        <v>0</v>
      </c>
      <c r="N93" s="74">
        <f t="shared" si="4"/>
        <v>0</v>
      </c>
      <c r="O93" s="151">
        <f t="shared" si="3"/>
        <v>0</v>
      </c>
    </row>
    <row r="94" spans="1:15" ht="15.95" customHeight="1" x14ac:dyDescent="0.25">
      <c r="A94" s="81" t="s">
        <v>40</v>
      </c>
      <c r="B94" s="2">
        <v>79</v>
      </c>
      <c r="C94" s="18"/>
      <c r="D94" s="7">
        <f>Июнь!J94</f>
        <v>0</v>
      </c>
      <c r="E94" s="7">
        <f>Июнь!J94+Июль!J94</f>
        <v>0</v>
      </c>
      <c r="F94" s="7">
        <f>E94+Август!J94</f>
        <v>4.12</v>
      </c>
      <c r="G94" s="23">
        <f>F94+Сентябрь!J94</f>
        <v>16.100000000000001</v>
      </c>
      <c r="H94" s="7">
        <f>G94+Октябрь!J94</f>
        <v>17.41</v>
      </c>
      <c r="I94" s="7">
        <f>H94+Ноябрь!J94</f>
        <v>64.95</v>
      </c>
      <c r="J94" s="7">
        <f>I94+Декабрь!J95</f>
        <v>64.95</v>
      </c>
      <c r="K94" s="74">
        <f>Июнь!H94+Июль!H94+Август!H94+Сентябрь!H94+Октябрь!H94+Ноябрь!H94+Декабрь!H95</f>
        <v>64.95</v>
      </c>
      <c r="L94" s="74">
        <f>Июнь!I94+Июль!I94+Август!I94+Сентябрь!I94+Октябрь!I94+Ноябрь!I94+Декабрь!I95</f>
        <v>0</v>
      </c>
      <c r="M94" s="74">
        <f>Июнь!F94+Июль!F94+Август!F94+Сентябрь!F94+Октябрь!F94+Ноябрь!F94+Декабрь!F95</f>
        <v>21.32</v>
      </c>
      <c r="N94" s="74">
        <f t="shared" si="4"/>
        <v>64.95</v>
      </c>
      <c r="O94" s="151">
        <f t="shared" si="3"/>
        <v>0</v>
      </c>
    </row>
    <row r="95" spans="1:15" ht="15.95" customHeight="1" x14ac:dyDescent="0.25">
      <c r="A95" s="81" t="s">
        <v>161</v>
      </c>
      <c r="B95" s="2">
        <v>79</v>
      </c>
      <c r="C95" s="3" t="s">
        <v>120</v>
      </c>
      <c r="D95" s="7">
        <f>Июнь!J95</f>
        <v>0</v>
      </c>
      <c r="E95" s="7">
        <f>Июнь!J95+Июль!J95</f>
        <v>0</v>
      </c>
      <c r="F95" s="7">
        <f>E95+Август!J95</f>
        <v>0</v>
      </c>
      <c r="G95" s="23">
        <f>F95+Сентябрь!J95</f>
        <v>0</v>
      </c>
      <c r="H95" s="7">
        <f>G95+Октябрь!J95</f>
        <v>0</v>
      </c>
      <c r="I95" s="7">
        <f>H95+Ноябрь!J95</f>
        <v>0</v>
      </c>
      <c r="J95" s="7">
        <f>I95+Декабрь!J94</f>
        <v>0</v>
      </c>
      <c r="K95" s="74">
        <f>Июнь!H95+Июль!H95+Август!H95+Сентябрь!H95+Октябрь!H95+Ноябрь!H95+Декабрь!H94</f>
        <v>0</v>
      </c>
      <c r="L95" s="74">
        <f>Июнь!I95+Июль!I95+Август!I95+Сентябрь!I95+Октябрь!I95+Ноябрь!I95+Декабрь!I94</f>
        <v>0</v>
      </c>
      <c r="M95" s="74">
        <f>Июнь!F95+Июль!F95+Август!F95+Сентябрь!F95+Октябрь!F95+Ноябрь!F95+Декабрь!F94</f>
        <v>0</v>
      </c>
      <c r="N95" s="74">
        <f t="shared" si="4"/>
        <v>0</v>
      </c>
      <c r="O95" s="151">
        <f t="shared" si="3"/>
        <v>0</v>
      </c>
    </row>
    <row r="96" spans="1:15" ht="15.95" hidden="1" customHeight="1" x14ac:dyDescent="0.25">
      <c r="A96" s="81"/>
      <c r="B96" s="2">
        <v>80</v>
      </c>
      <c r="C96" s="18"/>
      <c r="D96" s="7">
        <f>Июнь!J96</f>
        <v>0</v>
      </c>
      <c r="E96" s="7">
        <f>Июнь!J96+Июль!J96</f>
        <v>0</v>
      </c>
      <c r="F96" s="7">
        <f>E96+Август!J96</f>
        <v>0</v>
      </c>
      <c r="G96" s="23">
        <f>F96+Сентябрь!J96</f>
        <v>0</v>
      </c>
      <c r="H96" s="7">
        <f>G96+Октябрь!J96</f>
        <v>0</v>
      </c>
      <c r="I96" s="7">
        <f>H96+Ноябрь!J96</f>
        <v>0</v>
      </c>
      <c r="J96" s="7">
        <f>I96+Декабрь!J96</f>
        <v>0</v>
      </c>
      <c r="K96" s="74">
        <f>Июнь!H96+Июль!H96+Август!H96+Сентябрь!H96+Октябрь!H96+Ноябрь!H96+Декабрь!H96</f>
        <v>0</v>
      </c>
      <c r="L96" s="74">
        <f>Июнь!I96+Июль!I96+Август!I96+Сентябрь!I96+Октябрь!I96+Ноябрь!I96+Декабрь!I96</f>
        <v>0</v>
      </c>
      <c r="M96" s="74">
        <f>Июнь!F96+Июль!F96+Август!F96+Сентябрь!F96+Октябрь!F96+Ноябрь!F96+Декабрь!F96</f>
        <v>0</v>
      </c>
      <c r="N96" s="74">
        <f t="shared" si="4"/>
        <v>0</v>
      </c>
      <c r="O96" s="151">
        <f t="shared" si="3"/>
        <v>0</v>
      </c>
    </row>
    <row r="97" spans="1:15" ht="15.95" hidden="1" customHeight="1" x14ac:dyDescent="0.25">
      <c r="A97" s="81"/>
      <c r="B97" s="2">
        <v>81</v>
      </c>
      <c r="C97" s="18"/>
      <c r="D97" s="7">
        <f>Июнь!J97</f>
        <v>0</v>
      </c>
      <c r="E97" s="7">
        <f>Июнь!J97+Июль!J97</f>
        <v>0</v>
      </c>
      <c r="F97" s="7">
        <f>E97+Август!J97</f>
        <v>0</v>
      </c>
      <c r="G97" s="23">
        <f>F97+Сентябрь!J97</f>
        <v>0</v>
      </c>
      <c r="H97" s="7">
        <f>G97+Октябрь!J97</f>
        <v>0</v>
      </c>
      <c r="I97" s="7">
        <f>H97+Ноябрь!J97</f>
        <v>0</v>
      </c>
      <c r="J97" s="7">
        <f>I97+Декабрь!J97</f>
        <v>0</v>
      </c>
      <c r="K97" s="74">
        <f>Июнь!H97+Июль!H97+Август!H97+Сентябрь!H97+Октябрь!H97+Ноябрь!H97+Декабрь!H97</f>
        <v>0</v>
      </c>
      <c r="L97" s="74">
        <f>Июнь!I97+Июль!I97+Август!I97+Сентябрь!I97+Октябрь!I97+Ноябрь!I97+Декабрь!I97</f>
        <v>0</v>
      </c>
      <c r="M97" s="74">
        <f>Июнь!F97+Июль!F97+Август!F97+Сентябрь!F97+Октябрь!F97+Ноябрь!F97+Декабрь!F97</f>
        <v>0</v>
      </c>
      <c r="N97" s="74">
        <f t="shared" si="4"/>
        <v>0</v>
      </c>
      <c r="O97" s="151">
        <f t="shared" si="3"/>
        <v>0</v>
      </c>
    </row>
    <row r="98" spans="1:15" ht="15.95" hidden="1" customHeight="1" x14ac:dyDescent="0.25">
      <c r="A98" s="81"/>
      <c r="B98" s="2">
        <v>82</v>
      </c>
      <c r="C98" s="18"/>
      <c r="D98" s="7">
        <f>Июнь!J98</f>
        <v>0</v>
      </c>
      <c r="E98" s="7">
        <f>Июнь!J98+Июль!J98</f>
        <v>0</v>
      </c>
      <c r="F98" s="7">
        <f>E98+Август!J98</f>
        <v>0</v>
      </c>
      <c r="G98" s="23">
        <f>F98+Сентябрь!J98</f>
        <v>0</v>
      </c>
      <c r="H98" s="7">
        <f>G98+Октябрь!J98</f>
        <v>0</v>
      </c>
      <c r="I98" s="7">
        <f>H98+Ноябрь!J98</f>
        <v>0</v>
      </c>
      <c r="J98" s="7">
        <f>I98+Декабрь!J98</f>
        <v>0</v>
      </c>
      <c r="K98" s="74">
        <f>Июнь!H98+Июль!H98+Август!H98+Сентябрь!H98+Октябрь!H98+Ноябрь!H98+Декабрь!H98</f>
        <v>0</v>
      </c>
      <c r="L98" s="74">
        <f>Июнь!I98+Июль!I98+Август!I98+Сентябрь!I98+Октябрь!I98+Ноябрь!I98+Декабрь!I98</f>
        <v>0</v>
      </c>
      <c r="M98" s="74">
        <f>Июнь!F98+Июль!F98+Август!F98+Сентябрь!F98+Октябрь!F98+Ноябрь!F98+Декабрь!F98</f>
        <v>0</v>
      </c>
      <c r="N98" s="74">
        <f t="shared" si="4"/>
        <v>0</v>
      </c>
      <c r="O98" s="151">
        <f t="shared" si="3"/>
        <v>0</v>
      </c>
    </row>
    <row r="99" spans="1:15" ht="15.95" hidden="1" customHeight="1" x14ac:dyDescent="0.25">
      <c r="A99" s="81"/>
      <c r="B99" s="2">
        <v>83</v>
      </c>
      <c r="C99" s="18"/>
      <c r="D99" s="7">
        <f>Июнь!J99</f>
        <v>0</v>
      </c>
      <c r="E99" s="7">
        <f>Июнь!J99+Июль!J99</f>
        <v>0</v>
      </c>
      <c r="F99" s="7">
        <f>E99+Август!J99</f>
        <v>0</v>
      </c>
      <c r="G99" s="23">
        <f>F99+Сентябрь!J99</f>
        <v>0</v>
      </c>
      <c r="H99" s="7">
        <f>G99+Октябрь!J99</f>
        <v>0</v>
      </c>
      <c r="I99" s="7">
        <f>H99+Ноябрь!J99</f>
        <v>0</v>
      </c>
      <c r="J99" s="7">
        <f>I99+Декабрь!J99</f>
        <v>0</v>
      </c>
      <c r="K99" s="74">
        <f>Июнь!H99+Июль!H99+Август!H99+Сентябрь!H99+Октябрь!H99+Ноябрь!H99+Декабрь!H99</f>
        <v>0</v>
      </c>
      <c r="L99" s="74">
        <f>Июнь!I99+Июль!I99+Август!I99+Сентябрь!I99+Октябрь!I99+Ноябрь!I99+Декабрь!I99</f>
        <v>0</v>
      </c>
      <c r="M99" s="74">
        <f>Июнь!F99+Июль!F99+Август!F99+Сентябрь!F99+Октябрь!F99+Ноябрь!F99+Декабрь!F99</f>
        <v>0</v>
      </c>
      <c r="N99" s="74">
        <f t="shared" si="4"/>
        <v>0</v>
      </c>
      <c r="O99" s="151">
        <f t="shared" si="3"/>
        <v>0</v>
      </c>
    </row>
    <row r="100" spans="1:15" ht="15.95" customHeight="1" x14ac:dyDescent="0.25">
      <c r="A100" s="81" t="s">
        <v>41</v>
      </c>
      <c r="B100" s="2">
        <v>84</v>
      </c>
      <c r="C100" s="18"/>
      <c r="D100" s="7">
        <f>Июнь!J100</f>
        <v>0</v>
      </c>
      <c r="E100" s="7">
        <f>Июнь!J100+Июль!J100</f>
        <v>0</v>
      </c>
      <c r="F100" s="7">
        <f>E100+Август!J100</f>
        <v>0</v>
      </c>
      <c r="G100" s="23">
        <f>F100+Сентябрь!J100</f>
        <v>0</v>
      </c>
      <c r="H100" s="7">
        <f>G100+Октябрь!J100</f>
        <v>0</v>
      </c>
      <c r="I100" s="7">
        <f>H100+Ноябрь!J100</f>
        <v>0</v>
      </c>
      <c r="J100" s="7">
        <f>I100+Декабрь!J100</f>
        <v>0</v>
      </c>
      <c r="K100" s="74">
        <f>Июнь!H100+Июль!H100+Август!H100+Сентябрь!H100+Октябрь!H100+Ноябрь!H100+Декабрь!H100</f>
        <v>0</v>
      </c>
      <c r="L100" s="74">
        <f>Июнь!I100+Июль!I100+Август!I100+Сентябрь!I100+Октябрь!I100+Ноябрь!I100+Декабрь!I100</f>
        <v>0</v>
      </c>
      <c r="M100" s="74">
        <f>Июнь!F100+Июль!F100+Август!F100+Сентябрь!F100+Октябрь!F100+Ноябрь!F100+Декабрь!F100</f>
        <v>0</v>
      </c>
      <c r="N100" s="74">
        <f t="shared" si="4"/>
        <v>0</v>
      </c>
      <c r="O100" s="151">
        <f t="shared" si="3"/>
        <v>0</v>
      </c>
    </row>
    <row r="101" spans="1:15" ht="15.95" customHeight="1" x14ac:dyDescent="0.25">
      <c r="A101" s="81" t="s">
        <v>41</v>
      </c>
      <c r="B101" s="2">
        <v>85</v>
      </c>
      <c r="C101" s="18"/>
      <c r="D101" s="7">
        <f>Июнь!J101</f>
        <v>0</v>
      </c>
      <c r="E101" s="7">
        <f>Июнь!J101+Июль!J101</f>
        <v>0</v>
      </c>
      <c r="F101" s="7">
        <f>E101+Август!J101</f>
        <v>0</v>
      </c>
      <c r="G101" s="23">
        <f>F101+Сентябрь!J101</f>
        <v>0</v>
      </c>
      <c r="H101" s="7">
        <f>G101+Октябрь!J101</f>
        <v>0</v>
      </c>
      <c r="I101" s="7">
        <f>H101+Ноябрь!J101</f>
        <v>0</v>
      </c>
      <c r="J101" s="7">
        <f>I101+Декабрь!J101</f>
        <v>0</v>
      </c>
      <c r="K101" s="74">
        <f>Июнь!H101+Июль!H101+Август!H101+Сентябрь!H101+Октябрь!H101+Ноябрь!H101+Декабрь!H101</f>
        <v>0</v>
      </c>
      <c r="L101" s="74">
        <f>Июнь!I101+Июль!I101+Август!I101+Сентябрь!I101+Октябрь!I101+Ноябрь!I101+Декабрь!I101</f>
        <v>0</v>
      </c>
      <c r="M101" s="74">
        <f>Июнь!F101+Июль!F101+Август!F101+Сентябрь!F101+Октябрь!F101+Ноябрь!F101+Декабрь!F101</f>
        <v>0</v>
      </c>
      <c r="N101" s="74">
        <f t="shared" si="4"/>
        <v>0</v>
      </c>
      <c r="O101" s="151">
        <f t="shared" si="3"/>
        <v>0</v>
      </c>
    </row>
    <row r="102" spans="1:15" ht="15.95" customHeight="1" x14ac:dyDescent="0.25">
      <c r="A102" s="81" t="s">
        <v>41</v>
      </c>
      <c r="B102" s="2">
        <v>86</v>
      </c>
      <c r="C102" s="18"/>
      <c r="D102" s="7">
        <f>Июнь!J102</f>
        <v>0</v>
      </c>
      <c r="E102" s="7">
        <f>Июнь!J102+Июль!J102</f>
        <v>0</v>
      </c>
      <c r="F102" s="7">
        <f>E102+Август!J102</f>
        <v>0</v>
      </c>
      <c r="G102" s="23">
        <f>F102+Сентябрь!J102</f>
        <v>0</v>
      </c>
      <c r="H102" s="7">
        <f>G102+Октябрь!J102</f>
        <v>0</v>
      </c>
      <c r="I102" s="7">
        <f>H102+Ноябрь!J102</f>
        <v>0</v>
      </c>
      <c r="J102" s="7">
        <f>I102+Декабрь!J102</f>
        <v>0</v>
      </c>
      <c r="K102" s="74">
        <f>Июнь!H102+Июль!H102+Август!H102+Сентябрь!H102+Октябрь!H102+Ноябрь!H102+Декабрь!H102</f>
        <v>0</v>
      </c>
      <c r="L102" s="74">
        <f>Июнь!I102+Июль!I102+Август!I102+Сентябрь!I102+Октябрь!I102+Ноябрь!I102+Декабрь!I102</f>
        <v>0</v>
      </c>
      <c r="M102" s="74">
        <f>Июнь!F102+Июль!F102+Август!F102+Сентябрь!F102+Октябрь!F102+Ноябрь!F102+Декабрь!F102</f>
        <v>0</v>
      </c>
      <c r="N102" s="74">
        <f t="shared" si="4"/>
        <v>0</v>
      </c>
      <c r="O102" s="151">
        <f t="shared" si="3"/>
        <v>0</v>
      </c>
    </row>
    <row r="103" spans="1:15" ht="15.95" hidden="1" customHeight="1" x14ac:dyDescent="0.25">
      <c r="A103" s="81"/>
      <c r="B103" s="2">
        <v>87</v>
      </c>
      <c r="C103" s="18"/>
      <c r="D103" s="7">
        <f>Июнь!J103</f>
        <v>0</v>
      </c>
      <c r="E103" s="7">
        <f>Июнь!J103+Июль!J103</f>
        <v>0</v>
      </c>
      <c r="F103" s="7">
        <f>E103+Август!J103</f>
        <v>0</v>
      </c>
      <c r="G103" s="23">
        <f>F103+Сентябрь!J103</f>
        <v>0</v>
      </c>
      <c r="H103" s="7">
        <f>G103+Октябрь!J103</f>
        <v>0</v>
      </c>
      <c r="I103" s="7">
        <f>H103+Ноябрь!J103</f>
        <v>0</v>
      </c>
      <c r="J103" s="7">
        <f>I103+Декабрь!J103</f>
        <v>0</v>
      </c>
      <c r="K103" s="74">
        <f>Июнь!H103+Июль!H103+Август!H103+Сентябрь!H103+Октябрь!H103+Ноябрь!H103+Декабрь!H103</f>
        <v>0</v>
      </c>
      <c r="L103" s="74">
        <f>Июнь!I103+Июль!I103+Август!I103+Сентябрь!I103+Октябрь!I103+Ноябрь!I103+Декабрь!I103</f>
        <v>0</v>
      </c>
      <c r="M103" s="74">
        <f>Июнь!F103+Июль!F103+Август!F103+Сентябрь!F103+Октябрь!F103+Ноябрь!F103+Декабрь!F103</f>
        <v>0</v>
      </c>
      <c r="N103" s="74">
        <f t="shared" si="4"/>
        <v>0</v>
      </c>
      <c r="O103" s="151">
        <f t="shared" si="3"/>
        <v>0</v>
      </c>
    </row>
    <row r="104" spans="1:15" ht="15.95" customHeight="1" x14ac:dyDescent="0.25">
      <c r="A104" s="81" t="s">
        <v>42</v>
      </c>
      <c r="B104" s="2">
        <v>88</v>
      </c>
      <c r="C104" s="18"/>
      <c r="D104" s="7">
        <f>Июнь!J104</f>
        <v>0</v>
      </c>
      <c r="E104" s="7">
        <f>Июнь!J104+Июль!J104</f>
        <v>0</v>
      </c>
      <c r="F104" s="7">
        <f>E104+Август!J104</f>
        <v>0</v>
      </c>
      <c r="G104" s="23">
        <f>F104+Сентябрь!J104</f>
        <v>0</v>
      </c>
      <c r="H104" s="7">
        <f>G104+Октябрь!J104</f>
        <v>2267.75</v>
      </c>
      <c r="I104" s="7">
        <f>H104+Ноябрь!J104</f>
        <v>3293.59</v>
      </c>
      <c r="J104" s="7">
        <f>I104+Декабрь!J104</f>
        <v>-4501.6499999999996</v>
      </c>
      <c r="K104" s="74">
        <f>Июнь!H104+Июль!H104+Август!H104+Сентябрь!H104+Октябрь!H104+Ноябрь!H104+Декабрь!H104</f>
        <v>3298.3500000000004</v>
      </c>
      <c r="L104" s="74">
        <f>Июнь!I104+Июль!I104+Август!I104+Сентябрь!I104+Октябрь!I104+Ноябрь!I104+Декабрь!I104</f>
        <v>7800</v>
      </c>
      <c r="M104" s="74">
        <f>Июнь!F104+Июль!F104+Август!F104+Сентябрь!F104+Октябрь!F104+Ноябрь!F104+Декабрь!F104</f>
        <v>1069.31</v>
      </c>
      <c r="N104" s="74">
        <f t="shared" si="4"/>
        <v>-4501.6499999999996</v>
      </c>
      <c r="O104" s="151">
        <f t="shared" si="3"/>
        <v>0</v>
      </c>
    </row>
    <row r="105" spans="1:15" ht="15.95" customHeight="1" x14ac:dyDescent="0.25">
      <c r="A105" s="81" t="s">
        <v>43</v>
      </c>
      <c r="B105" s="2">
        <v>89</v>
      </c>
      <c r="C105" s="18"/>
      <c r="D105" s="7">
        <f>Июнь!J105</f>
        <v>0</v>
      </c>
      <c r="E105" s="7">
        <f>Июнь!J105+Июль!J105</f>
        <v>0</v>
      </c>
      <c r="F105" s="7">
        <f>E105+Август!J105</f>
        <v>0</v>
      </c>
      <c r="G105" s="23">
        <f>F105+Сентябрь!J105</f>
        <v>0</v>
      </c>
      <c r="H105" s="7">
        <f>G105+Октябрь!J105</f>
        <v>0</v>
      </c>
      <c r="I105" s="7">
        <f>H105+Ноябрь!J105</f>
        <v>0</v>
      </c>
      <c r="J105" s="7">
        <f>I105+Декабрь!J105</f>
        <v>0</v>
      </c>
      <c r="K105" s="74">
        <f>Июнь!H105+Июль!H105+Август!H105+Сентябрь!H105+Октябрь!H105+Ноябрь!H105+Декабрь!H105</f>
        <v>0</v>
      </c>
      <c r="L105" s="74">
        <f>Июнь!I105+Июль!I105+Август!I105+Сентябрь!I105+Октябрь!I105+Ноябрь!I105+Декабрь!I105</f>
        <v>0</v>
      </c>
      <c r="M105" s="74">
        <f>Июнь!F105+Июль!F105+Август!F105+Сентябрь!F105+Октябрь!F105+Ноябрь!F105+Декабрь!F105</f>
        <v>0</v>
      </c>
      <c r="N105" s="74">
        <f t="shared" si="4"/>
        <v>0</v>
      </c>
      <c r="O105" s="151">
        <f t="shared" si="3"/>
        <v>0</v>
      </c>
    </row>
    <row r="106" spans="1:15" ht="15.95" customHeight="1" x14ac:dyDescent="0.25">
      <c r="A106" s="81" t="s">
        <v>44</v>
      </c>
      <c r="B106" s="2">
        <v>90</v>
      </c>
      <c r="C106" s="18"/>
      <c r="D106" s="7">
        <f>Июнь!J106</f>
        <v>0</v>
      </c>
      <c r="E106" s="7">
        <f>Июнь!J106+Июль!J106</f>
        <v>0</v>
      </c>
      <c r="F106" s="7">
        <f>E106+Август!J106</f>
        <v>0</v>
      </c>
      <c r="G106" s="23">
        <f>F106+Сентябрь!J106</f>
        <v>0</v>
      </c>
      <c r="H106" s="7">
        <f>G106+Октябрь!J106</f>
        <v>0</v>
      </c>
      <c r="I106" s="7">
        <f>H106+Ноябрь!J106</f>
        <v>0</v>
      </c>
      <c r="J106" s="7">
        <f>I106+Декабрь!J106</f>
        <v>0</v>
      </c>
      <c r="K106" s="74">
        <f>Июнь!H106+Июль!H106+Август!H106+Сентябрь!H106+Октябрь!H106+Ноябрь!H106+Декабрь!H106</f>
        <v>0</v>
      </c>
      <c r="L106" s="74">
        <f>Июнь!I106+Июль!I106+Август!I106+Сентябрь!I106+Октябрь!I106+Ноябрь!I106+Декабрь!I106</f>
        <v>0</v>
      </c>
      <c r="M106" s="74">
        <f>Июнь!F106+Июль!F106+Август!F106+Сентябрь!F106+Октябрь!F106+Ноябрь!F106+Декабрь!F106</f>
        <v>0</v>
      </c>
      <c r="N106" s="74">
        <f t="shared" si="4"/>
        <v>0</v>
      </c>
      <c r="O106" s="151">
        <f t="shared" si="3"/>
        <v>0</v>
      </c>
    </row>
    <row r="107" spans="1:15" ht="15.95" hidden="1" customHeight="1" x14ac:dyDescent="0.25">
      <c r="A107" s="81"/>
      <c r="B107" s="2">
        <v>91</v>
      </c>
      <c r="C107" s="18"/>
      <c r="D107" s="7">
        <f>Июнь!J107</f>
        <v>0</v>
      </c>
      <c r="E107" s="7">
        <f>Июнь!J107+Июль!J107</f>
        <v>0</v>
      </c>
      <c r="F107" s="7">
        <f>E107+Август!J107</f>
        <v>0</v>
      </c>
      <c r="G107" s="23">
        <f>F107+Сентябрь!J107</f>
        <v>0</v>
      </c>
      <c r="H107" s="7">
        <f>G107+Октябрь!J107</f>
        <v>0</v>
      </c>
      <c r="I107" s="7">
        <f>H107+Ноябрь!J107</f>
        <v>0</v>
      </c>
      <c r="J107" s="7">
        <f>I107+Декабрь!J107</f>
        <v>0</v>
      </c>
      <c r="K107" s="74">
        <f>Июнь!H107+Июль!H107+Август!H107+Сентябрь!H107+Октябрь!H107+Ноябрь!H107+Декабрь!H107</f>
        <v>0</v>
      </c>
      <c r="L107" s="74">
        <f>Июнь!I107+Июль!I107+Август!I107+Сентябрь!I107+Октябрь!I107+Ноябрь!I107+Декабрь!I107</f>
        <v>0</v>
      </c>
      <c r="M107" s="74">
        <f>Июнь!F107+Июль!F107+Август!F107+Сентябрь!F107+Октябрь!F107+Ноябрь!F107+Декабрь!F107</f>
        <v>0</v>
      </c>
      <c r="N107" s="74">
        <f t="shared" si="4"/>
        <v>0</v>
      </c>
      <c r="O107" s="151">
        <f t="shared" si="3"/>
        <v>0</v>
      </c>
    </row>
    <row r="108" spans="1:15" ht="15.95" hidden="1" customHeight="1" x14ac:dyDescent="0.25">
      <c r="A108" s="81"/>
      <c r="B108" s="2">
        <v>92</v>
      </c>
      <c r="C108" s="18"/>
      <c r="D108" s="7">
        <f>Июнь!J108</f>
        <v>0</v>
      </c>
      <c r="E108" s="7">
        <f>Июнь!J108+Июль!J108</f>
        <v>0</v>
      </c>
      <c r="F108" s="7">
        <f>E108+Август!J108</f>
        <v>0</v>
      </c>
      <c r="G108" s="23">
        <f>F108+Сентябрь!J108</f>
        <v>0</v>
      </c>
      <c r="H108" s="7">
        <f>G108+Октябрь!J108</f>
        <v>0</v>
      </c>
      <c r="I108" s="7">
        <f>H108+Ноябрь!J108</f>
        <v>0</v>
      </c>
      <c r="J108" s="7">
        <f>I108+Декабрь!J108</f>
        <v>0</v>
      </c>
      <c r="K108" s="74">
        <f>Июнь!H108+Июль!H108+Август!H108+Сентябрь!H108+Октябрь!H108+Ноябрь!H108+Декабрь!H108</f>
        <v>0</v>
      </c>
      <c r="L108" s="74">
        <f>Июнь!I108+Июль!I108+Август!I108+Сентябрь!I108+Октябрь!I108+Ноябрь!I108+Декабрь!I108</f>
        <v>0</v>
      </c>
      <c r="M108" s="74">
        <f>Июнь!F108+Июль!F108+Август!F108+Сентябрь!F108+Октябрь!F108+Ноябрь!F108+Декабрь!F108</f>
        <v>0</v>
      </c>
      <c r="N108" s="74">
        <f t="shared" si="4"/>
        <v>0</v>
      </c>
      <c r="O108" s="151">
        <f t="shared" si="3"/>
        <v>0</v>
      </c>
    </row>
    <row r="109" spans="1:15" ht="15.95" customHeight="1" x14ac:dyDescent="0.25">
      <c r="A109" s="81" t="s">
        <v>45</v>
      </c>
      <c r="B109" s="2">
        <v>93</v>
      </c>
      <c r="C109" s="18"/>
      <c r="D109" s="7">
        <f>Июнь!J109</f>
        <v>0</v>
      </c>
      <c r="E109" s="7">
        <f>Июнь!J109+Июль!J109</f>
        <v>0</v>
      </c>
      <c r="F109" s="7">
        <f>E109+Август!J109</f>
        <v>184.23</v>
      </c>
      <c r="G109" s="23">
        <f>F109+Сентябрь!J109</f>
        <v>723.38</v>
      </c>
      <c r="H109" s="7">
        <f>G109+Октябрь!J109</f>
        <v>2584.2199999999998</v>
      </c>
      <c r="I109" s="7">
        <f>H109+Ноябрь!J109</f>
        <v>2517.9499999999998</v>
      </c>
      <c r="J109" s="7">
        <f>I109+Декабрь!J109</f>
        <v>348.21000000000004</v>
      </c>
      <c r="K109" s="74">
        <f>Июнь!H109+Июль!H109+Август!H109+Сентябрь!H109+Октябрь!H109+Ноябрь!H109+Декабрь!H109</f>
        <v>3519.2799999999997</v>
      </c>
      <c r="L109" s="74">
        <f>Июнь!I109+Июль!I109+Август!I109+Сентябрь!I109+Октябрь!I109+Ноябрь!I109+Декабрь!I109</f>
        <v>3171.0699999999997</v>
      </c>
      <c r="M109" s="74">
        <f>Июнь!F109+Июль!F109+Август!F109+Сентябрь!F109+Октябрь!F109+Ноябрь!F109+Декабрь!F109</f>
        <v>1138.3300000000002</v>
      </c>
      <c r="N109" s="74">
        <f t="shared" si="4"/>
        <v>348.21000000000004</v>
      </c>
      <c r="O109" s="151">
        <f t="shared" si="3"/>
        <v>0</v>
      </c>
    </row>
    <row r="110" spans="1:15" ht="15.95" hidden="1" customHeight="1" x14ac:dyDescent="0.25">
      <c r="A110" s="81"/>
      <c r="B110" s="2">
        <v>94</v>
      </c>
      <c r="C110" s="18"/>
      <c r="D110" s="7">
        <f>Июнь!J110</f>
        <v>0</v>
      </c>
      <c r="E110" s="7">
        <f>Июнь!J110+Июль!J110</f>
        <v>0</v>
      </c>
      <c r="F110" s="7">
        <f>E110+Август!J110</f>
        <v>0</v>
      </c>
      <c r="G110" s="23">
        <f>F110+Сентябрь!J110</f>
        <v>0</v>
      </c>
      <c r="H110" s="7">
        <f>G110+Октябрь!J110</f>
        <v>0</v>
      </c>
      <c r="I110" s="7">
        <f>H110+Ноябрь!J110</f>
        <v>0</v>
      </c>
      <c r="J110" s="7">
        <f>I110+Декабрь!J110</f>
        <v>0</v>
      </c>
      <c r="K110" s="74">
        <f>Июнь!H110+Июль!H110+Август!H110+Сентябрь!H110+Октябрь!H110+Ноябрь!H110+Декабрь!H110</f>
        <v>0</v>
      </c>
      <c r="L110" s="74">
        <f>Июнь!I110+Июль!I110+Август!I110+Сентябрь!I110+Октябрь!I110+Ноябрь!I110+Декабрь!I110</f>
        <v>0</v>
      </c>
      <c r="M110" s="74">
        <f>Июнь!F110+Июль!F110+Август!F110+Сентябрь!F110+Октябрь!F110+Ноябрь!F110+Декабрь!F110</f>
        <v>0</v>
      </c>
      <c r="N110" s="74">
        <f t="shared" si="4"/>
        <v>0</v>
      </c>
      <c r="O110" s="151">
        <f t="shared" si="3"/>
        <v>0</v>
      </c>
    </row>
    <row r="111" spans="1:15" ht="15.95" hidden="1" customHeight="1" x14ac:dyDescent="0.25">
      <c r="A111" s="81"/>
      <c r="B111" s="2">
        <v>95</v>
      </c>
      <c r="C111" s="18"/>
      <c r="D111" s="7">
        <f>Июнь!J111</f>
        <v>0</v>
      </c>
      <c r="E111" s="7">
        <f>Июнь!J111+Июль!J111</f>
        <v>0</v>
      </c>
      <c r="F111" s="7">
        <f>E111+Август!J111</f>
        <v>0</v>
      </c>
      <c r="G111" s="23">
        <f>F111+Сентябрь!J111</f>
        <v>0</v>
      </c>
      <c r="H111" s="7">
        <f>G111+Октябрь!J111</f>
        <v>0</v>
      </c>
      <c r="I111" s="7">
        <f>H111+Ноябрь!J111</f>
        <v>0</v>
      </c>
      <c r="J111" s="7">
        <f>I111+Декабрь!J111</f>
        <v>0</v>
      </c>
      <c r="K111" s="74">
        <f>Июнь!H111+Июль!H111+Август!H111+Сентябрь!H111+Октябрь!H111+Ноябрь!H111+Декабрь!H111</f>
        <v>0</v>
      </c>
      <c r="L111" s="74">
        <f>Июнь!I111+Июль!I111+Август!I111+Сентябрь!I111+Октябрь!I111+Ноябрь!I111+Декабрь!I111</f>
        <v>0</v>
      </c>
      <c r="M111" s="74">
        <f>Июнь!F111+Июль!F111+Август!F111+Сентябрь!F111+Октябрь!F111+Ноябрь!F111+Декабрь!F111</f>
        <v>0</v>
      </c>
      <c r="N111" s="74">
        <f t="shared" si="4"/>
        <v>0</v>
      </c>
      <c r="O111" s="151">
        <f t="shared" si="3"/>
        <v>0</v>
      </c>
    </row>
    <row r="112" spans="1:15" ht="15.95" hidden="1" customHeight="1" x14ac:dyDescent="0.25">
      <c r="A112" s="81"/>
      <c r="B112" s="2">
        <v>96</v>
      </c>
      <c r="C112" s="18"/>
      <c r="D112" s="7">
        <f>Июнь!J112</f>
        <v>0</v>
      </c>
      <c r="E112" s="7">
        <f>Июнь!J112+Июль!J112</f>
        <v>0</v>
      </c>
      <c r="F112" s="7">
        <f>E112+Август!J112</f>
        <v>0</v>
      </c>
      <c r="G112" s="23">
        <f>F112+Сентябрь!J112</f>
        <v>0</v>
      </c>
      <c r="H112" s="7">
        <f>G112+Октябрь!J112</f>
        <v>0</v>
      </c>
      <c r="I112" s="7">
        <f>H112+Ноябрь!J112</f>
        <v>0</v>
      </c>
      <c r="J112" s="7">
        <f>I112+Декабрь!J112</f>
        <v>0</v>
      </c>
      <c r="K112" s="74">
        <f>Июнь!H112+Июль!H112+Август!H112+Сентябрь!H112+Октябрь!H112+Ноябрь!H112+Декабрь!H112</f>
        <v>0</v>
      </c>
      <c r="L112" s="74">
        <f>Июнь!I112+Июль!I112+Август!I112+Сентябрь!I112+Октябрь!I112+Ноябрь!I112+Декабрь!I112</f>
        <v>0</v>
      </c>
      <c r="M112" s="74">
        <f>Июнь!F112+Июль!F112+Август!F112+Сентябрь!F112+Октябрь!F112+Ноябрь!F112+Декабрь!F112</f>
        <v>0</v>
      </c>
      <c r="N112" s="74">
        <f t="shared" si="4"/>
        <v>0</v>
      </c>
      <c r="O112" s="151">
        <f t="shared" si="3"/>
        <v>0</v>
      </c>
    </row>
    <row r="113" spans="1:15" ht="15.95" hidden="1" customHeight="1" x14ac:dyDescent="0.25">
      <c r="A113" s="81"/>
      <c r="B113" s="2">
        <v>97</v>
      </c>
      <c r="C113" s="18"/>
      <c r="D113" s="7">
        <f>Июнь!J113</f>
        <v>0</v>
      </c>
      <c r="E113" s="7">
        <f>Июнь!J113+Июль!J113</f>
        <v>0</v>
      </c>
      <c r="F113" s="7">
        <f>E113+Август!J113</f>
        <v>0</v>
      </c>
      <c r="G113" s="23">
        <f>F113+Сентябрь!J113</f>
        <v>0</v>
      </c>
      <c r="H113" s="7">
        <f>G113+Октябрь!J113</f>
        <v>0</v>
      </c>
      <c r="I113" s="7">
        <f>H113+Ноябрь!J113</f>
        <v>0</v>
      </c>
      <c r="J113" s="7">
        <f>I113+Декабрь!J113</f>
        <v>0</v>
      </c>
      <c r="K113" s="74">
        <f>Июнь!H113+Июль!H113+Август!H113+Сентябрь!H113+Октябрь!H113+Ноябрь!H113+Декабрь!H113</f>
        <v>0</v>
      </c>
      <c r="L113" s="74">
        <f>Июнь!I113+Июль!I113+Август!I113+Сентябрь!I113+Октябрь!I113+Ноябрь!I113+Декабрь!I113</f>
        <v>0</v>
      </c>
      <c r="M113" s="74">
        <f>Июнь!F113+Июль!F113+Август!F113+Сентябрь!F113+Октябрь!F113+Ноябрь!F113+Декабрь!F113</f>
        <v>0</v>
      </c>
      <c r="N113" s="74">
        <f t="shared" si="4"/>
        <v>0</v>
      </c>
      <c r="O113" s="151">
        <f t="shared" si="3"/>
        <v>0</v>
      </c>
    </row>
    <row r="114" spans="1:15" ht="15.95" hidden="1" customHeight="1" x14ac:dyDescent="0.25">
      <c r="A114" s="81"/>
      <c r="B114" s="2">
        <v>98</v>
      </c>
      <c r="C114" s="18"/>
      <c r="D114" s="7">
        <f>Июнь!J114</f>
        <v>0</v>
      </c>
      <c r="E114" s="7">
        <f>Июнь!J114+Июль!J114</f>
        <v>0</v>
      </c>
      <c r="F114" s="7">
        <f>E114+Август!J114</f>
        <v>0</v>
      </c>
      <c r="G114" s="23">
        <f>F114+Сентябрь!J114</f>
        <v>0</v>
      </c>
      <c r="H114" s="7">
        <f>G114+Октябрь!J114</f>
        <v>0</v>
      </c>
      <c r="I114" s="7">
        <f>H114+Ноябрь!J114</f>
        <v>0</v>
      </c>
      <c r="J114" s="7">
        <f>I114+Декабрь!J114</f>
        <v>0</v>
      </c>
      <c r="K114" s="74">
        <f>Июнь!H114+Июль!H114+Август!H114+Сентябрь!H114+Октябрь!H114+Ноябрь!H114+Декабрь!H114</f>
        <v>0</v>
      </c>
      <c r="L114" s="74">
        <f>Июнь!I114+Июль!I114+Август!I114+Сентябрь!I114+Октябрь!I114+Ноябрь!I114+Декабрь!I114</f>
        <v>0</v>
      </c>
      <c r="M114" s="74">
        <f>Июнь!F114+Июль!F114+Август!F114+Сентябрь!F114+Октябрь!F114+Ноябрь!F114+Декабрь!F114</f>
        <v>0</v>
      </c>
      <c r="N114" s="74">
        <f t="shared" si="4"/>
        <v>0</v>
      </c>
      <c r="O114" s="151">
        <f t="shared" si="3"/>
        <v>0</v>
      </c>
    </row>
    <row r="115" spans="1:15" ht="15.95" customHeight="1" x14ac:dyDescent="0.25">
      <c r="A115" s="81" t="s">
        <v>77</v>
      </c>
      <c r="B115" s="2">
        <v>99</v>
      </c>
      <c r="C115" s="18"/>
      <c r="D115" s="7">
        <f>Июнь!J115</f>
        <v>0</v>
      </c>
      <c r="E115" s="7">
        <f>Июнь!J115+Июль!J115</f>
        <v>0</v>
      </c>
      <c r="F115" s="7">
        <f>E115+Август!J115</f>
        <v>0</v>
      </c>
      <c r="G115" s="23">
        <f>F115+Сентябрь!J115</f>
        <v>0</v>
      </c>
      <c r="H115" s="7">
        <f>G115+Октябрь!J115</f>
        <v>58.28</v>
      </c>
      <c r="I115" s="7">
        <f>H115+Ноябрь!J115</f>
        <v>93.37</v>
      </c>
      <c r="J115" s="7">
        <f>I115+Декабрь!J115</f>
        <v>-205.07999999999998</v>
      </c>
      <c r="K115" s="74">
        <f>Июнь!H115+Июль!H115+Август!H115+Сентябрь!H115+Октябрь!H115+Ноябрь!H115+Декабрь!H115</f>
        <v>94.92</v>
      </c>
      <c r="L115" s="74">
        <f>Июнь!I115+Июль!I115+Август!I115+Сентябрь!I115+Октябрь!I115+Ноябрь!I115+Декабрь!I115</f>
        <v>300</v>
      </c>
      <c r="M115" s="74">
        <f>Июнь!F115+Июль!F115+Август!F115+Сентябрь!F115+Октябрь!F115+Ноябрь!F115+Декабрь!F115</f>
        <v>30.830000000000002</v>
      </c>
      <c r="N115" s="74">
        <f t="shared" si="4"/>
        <v>-205.07999999999998</v>
      </c>
      <c r="O115" s="151">
        <f t="shared" si="3"/>
        <v>0</v>
      </c>
    </row>
    <row r="116" spans="1:15" ht="15.95" customHeight="1" x14ac:dyDescent="0.25">
      <c r="A116" s="81" t="s">
        <v>46</v>
      </c>
      <c r="B116" s="2">
        <v>100</v>
      </c>
      <c r="C116" s="18"/>
      <c r="D116" s="7">
        <f>Июнь!J116</f>
        <v>0</v>
      </c>
      <c r="E116" s="7">
        <f>Июнь!J116+Июль!J116</f>
        <v>0</v>
      </c>
      <c r="F116" s="7">
        <f>E116+Август!J116</f>
        <v>0</v>
      </c>
      <c r="G116" s="23">
        <f>F116+Сентябрь!J116</f>
        <v>0</v>
      </c>
      <c r="H116" s="7">
        <f>G116+Октябрь!J116</f>
        <v>0</v>
      </c>
      <c r="I116" s="7">
        <f>H116+Ноябрь!J116</f>
        <v>0</v>
      </c>
      <c r="J116" s="7">
        <f>I116+Декабрь!J116</f>
        <v>0</v>
      </c>
      <c r="K116" s="74">
        <f>Июнь!H116+Июль!H116+Август!H116+Сентябрь!H116+Октябрь!H116+Ноябрь!H116+Декабрь!H116</f>
        <v>0</v>
      </c>
      <c r="L116" s="74">
        <f>Июнь!I116+Июль!I116+Август!I116+Сентябрь!I116+Октябрь!I116+Ноябрь!I116+Декабрь!I116</f>
        <v>0</v>
      </c>
      <c r="M116" s="74">
        <f>Июнь!F116+Июль!F116+Август!F116+Сентябрь!F116+Октябрь!F116+Ноябрь!F116+Декабрь!F116</f>
        <v>0</v>
      </c>
      <c r="N116" s="74">
        <f t="shared" si="4"/>
        <v>0</v>
      </c>
      <c r="O116" s="151">
        <f t="shared" si="3"/>
        <v>0</v>
      </c>
    </row>
    <row r="117" spans="1:15" ht="15.95" customHeight="1" x14ac:dyDescent="0.25">
      <c r="A117" s="81" t="s">
        <v>47</v>
      </c>
      <c r="B117" s="2">
        <v>101</v>
      </c>
      <c r="C117" s="18"/>
      <c r="D117" s="7">
        <f>Июнь!J117</f>
        <v>0</v>
      </c>
      <c r="E117" s="7">
        <f>Июнь!J117+Июль!J117</f>
        <v>0</v>
      </c>
      <c r="F117" s="7">
        <f>E117+Август!J117</f>
        <v>0</v>
      </c>
      <c r="G117" s="23">
        <f>F117+Сентябрь!J117</f>
        <v>0</v>
      </c>
      <c r="H117" s="7">
        <f>G117+Октябрь!J117</f>
        <v>0</v>
      </c>
      <c r="I117" s="7">
        <f>H117+Ноябрь!J117</f>
        <v>0</v>
      </c>
      <c r="J117" s="7">
        <f>I117+Декабрь!J117</f>
        <v>0</v>
      </c>
      <c r="K117" s="74">
        <f>Июнь!H117+Июль!H117+Август!H117+Сентябрь!H117+Октябрь!H117+Ноябрь!H117+Декабрь!H117</f>
        <v>0</v>
      </c>
      <c r="L117" s="74">
        <f>Июнь!I117+Июль!I117+Август!I117+Сентябрь!I117+Октябрь!I117+Ноябрь!I117+Декабрь!I117</f>
        <v>0</v>
      </c>
      <c r="M117" s="74">
        <f>Июнь!F117+Июль!F117+Август!F117+Сентябрь!F117+Октябрь!F117+Ноябрь!F117+Декабрь!F117</f>
        <v>0</v>
      </c>
      <c r="N117" s="74">
        <f t="shared" si="4"/>
        <v>0</v>
      </c>
      <c r="O117" s="151">
        <f t="shared" si="3"/>
        <v>0</v>
      </c>
    </row>
    <row r="118" spans="1:15" ht="15.95" customHeight="1" x14ac:dyDescent="0.25">
      <c r="A118" s="81" t="s">
        <v>48</v>
      </c>
      <c r="B118" s="2">
        <v>102</v>
      </c>
      <c r="C118" s="18"/>
      <c r="D118" s="7">
        <f>Июнь!J118</f>
        <v>0</v>
      </c>
      <c r="E118" s="7">
        <f>Июнь!J118+Июль!J118</f>
        <v>0</v>
      </c>
      <c r="F118" s="7">
        <f>E118+Август!J118</f>
        <v>64.27</v>
      </c>
      <c r="G118" s="23">
        <f>F118+Сентябрь!J118</f>
        <v>406.15</v>
      </c>
      <c r="H118" s="7">
        <f>G118+Октябрь!J118</f>
        <v>1475.62</v>
      </c>
      <c r="I118" s="7">
        <f>H118+Ноябрь!J118</f>
        <v>2472.33</v>
      </c>
      <c r="J118" s="7">
        <f>I118+Декабрь!J118</f>
        <v>4572.24</v>
      </c>
      <c r="K118" s="74">
        <f>Июнь!H118+Июль!H118+Август!H118+Сентябрь!H118+Октябрь!H118+Ноябрь!H118+Декабрь!H118</f>
        <v>4981.24</v>
      </c>
      <c r="L118" s="74">
        <f>Июнь!I118+Июль!I118+Август!I118+Сентябрь!I118+Октябрь!I118+Ноябрь!I118+Декабрь!I118</f>
        <v>409</v>
      </c>
      <c r="M118" s="74">
        <f>Июнь!F118+Июль!F118+Август!F118+Сентябрь!F118+Октябрь!F118+Ноябрь!F118+Декабрь!F118</f>
        <v>1632.4500000000003</v>
      </c>
      <c r="N118" s="74">
        <f t="shared" si="4"/>
        <v>4572.24</v>
      </c>
      <c r="O118" s="151">
        <f t="shared" si="3"/>
        <v>0</v>
      </c>
    </row>
    <row r="119" spans="1:15" ht="15.95" customHeight="1" x14ac:dyDescent="0.25">
      <c r="A119" s="81" t="s">
        <v>49</v>
      </c>
      <c r="B119" s="2">
        <v>103</v>
      </c>
      <c r="C119" s="18"/>
      <c r="D119" s="7">
        <f>Июнь!J119</f>
        <v>0</v>
      </c>
      <c r="E119" s="7">
        <f>Июнь!J119+Июль!J119</f>
        <v>0</v>
      </c>
      <c r="F119" s="7">
        <f>E119+Август!J119</f>
        <v>186.95</v>
      </c>
      <c r="G119" s="23">
        <f>F119+Сентябрь!J119</f>
        <v>604.97</v>
      </c>
      <c r="H119" s="7">
        <f>G119+Октябрь!J119</f>
        <v>1722.83</v>
      </c>
      <c r="I119" s="7">
        <f>H119+Ноябрь!J119</f>
        <v>2556.9</v>
      </c>
      <c r="J119" s="7">
        <f>I119+Декабрь!J119</f>
        <v>2119.15</v>
      </c>
      <c r="K119" s="74">
        <f>Июнь!H119+Июль!H119+Август!H119+Сентябрь!H119+Октябрь!H119+Ноябрь!H119+Декабрь!H119</f>
        <v>4691.41</v>
      </c>
      <c r="L119" s="74">
        <f>Июнь!I119+Июль!I119+Август!I119+Сентябрь!I119+Октябрь!I119+Ноябрь!I119+Декабрь!I119</f>
        <v>2572.2600000000002</v>
      </c>
      <c r="M119" s="74">
        <f>Июнь!F119+Июль!F119+Август!F119+Сентябрь!F119+Октябрь!F119+Ноябрь!F119+Декабрь!F119</f>
        <v>1534.81</v>
      </c>
      <c r="N119" s="74">
        <f t="shared" si="4"/>
        <v>2119.1499999999996</v>
      </c>
      <c r="O119" s="151">
        <f t="shared" si="3"/>
        <v>0</v>
      </c>
    </row>
    <row r="120" spans="1:15" ht="15.95" customHeight="1" x14ac:dyDescent="0.25">
      <c r="A120" s="81" t="s">
        <v>50</v>
      </c>
      <c r="B120" s="2">
        <v>104</v>
      </c>
      <c r="C120" s="18"/>
      <c r="D120" s="7">
        <f>Июнь!J120</f>
        <v>1.67</v>
      </c>
      <c r="E120" s="7">
        <f>Июнь!J120+Июль!J120</f>
        <v>1.67</v>
      </c>
      <c r="F120" s="7">
        <f>E120+Август!J120</f>
        <v>116.95</v>
      </c>
      <c r="G120" s="23">
        <f>F120+Сентябрь!J120</f>
        <v>177.96</v>
      </c>
      <c r="H120" s="7">
        <f>G120+Октябрь!J120</f>
        <v>390.28</v>
      </c>
      <c r="I120" s="7">
        <f>H120+Ноябрь!J120</f>
        <v>595.11</v>
      </c>
      <c r="J120" s="7">
        <f>I120+Декабрь!J120</f>
        <v>1203.93</v>
      </c>
      <c r="K120" s="74">
        <f>Июнь!H120+Июль!H120+Август!H120+Сентябрь!H120+Октябрь!H120+Ноябрь!H120+Декабрь!H120</f>
        <v>1203.93</v>
      </c>
      <c r="L120" s="74">
        <f>Июнь!I120+Июль!I120+Август!I120+Сентябрь!I120+Октябрь!I120+Ноябрь!I120+Декабрь!I120</f>
        <v>0</v>
      </c>
      <c r="M120" s="74">
        <f>Июнь!F120+Июль!F120+Август!F120+Сентябрь!F120+Октябрь!F120+Ноябрь!F120+Декабрь!F120</f>
        <v>394.07</v>
      </c>
      <c r="N120" s="74">
        <f t="shared" si="4"/>
        <v>1203.93</v>
      </c>
      <c r="O120" s="151">
        <f t="shared" si="3"/>
        <v>0</v>
      </c>
    </row>
    <row r="121" spans="1:15" ht="15.95" customHeight="1" x14ac:dyDescent="0.25">
      <c r="A121" s="81" t="s">
        <v>51</v>
      </c>
      <c r="B121" s="2">
        <v>105</v>
      </c>
      <c r="C121" s="18"/>
      <c r="D121" s="7">
        <f>Июнь!J121</f>
        <v>0</v>
      </c>
      <c r="E121" s="7">
        <f>Июнь!J121+Июль!J121</f>
        <v>0</v>
      </c>
      <c r="F121" s="7">
        <f>E121+Август!J121</f>
        <v>-4355.88</v>
      </c>
      <c r="G121" s="23">
        <f>F121+Сентябрь!J121</f>
        <v>-4044.06</v>
      </c>
      <c r="H121" s="7">
        <f>G121+Октябрь!J121</f>
        <v>-7007.02</v>
      </c>
      <c r="I121" s="7">
        <f>H121+Ноябрь!J121</f>
        <v>-6804.7400000000007</v>
      </c>
      <c r="J121" s="7">
        <f>I121+Декабрь!J121</f>
        <v>-6095.2400000000007</v>
      </c>
      <c r="K121" s="74">
        <f>Июнь!H121+Июль!H121+Август!H121+Сентябрь!H121+Октябрь!H121+Ноябрь!H121+Декабрь!H121</f>
        <v>1904.76</v>
      </c>
      <c r="L121" s="74">
        <f>Июнь!I121+Июль!I121+Август!I121+Сентябрь!I121+Октябрь!I121+Ноябрь!I121+Декабрь!I121</f>
        <v>8000</v>
      </c>
      <c r="M121" s="74">
        <f>Июнь!F121+Июль!F121+Август!F121+Сентябрь!F121+Октябрь!F121+Ноябрь!F121+Декабрь!F121</f>
        <v>620.52</v>
      </c>
      <c r="N121" s="74">
        <f t="shared" si="4"/>
        <v>-6095.24</v>
      </c>
      <c r="O121" s="151">
        <f t="shared" si="3"/>
        <v>0</v>
      </c>
    </row>
    <row r="122" spans="1:15" ht="15.95" customHeight="1" x14ac:dyDescent="0.25">
      <c r="A122" s="81" t="s">
        <v>106</v>
      </c>
      <c r="B122" s="2">
        <v>105</v>
      </c>
      <c r="C122" s="2" t="s">
        <v>120</v>
      </c>
      <c r="D122" s="7">
        <f>Июнь!J122</f>
        <v>0</v>
      </c>
      <c r="E122" s="7">
        <f>Июнь!J122+Июль!J122</f>
        <v>0</v>
      </c>
      <c r="F122" s="7">
        <f>E122+Август!J122</f>
        <v>0</v>
      </c>
      <c r="G122" s="23">
        <f>F122+Сентябрь!J122</f>
        <v>0</v>
      </c>
      <c r="H122" s="7">
        <f>G122+Октябрь!J122</f>
        <v>0</v>
      </c>
      <c r="I122" s="7">
        <f>H122+Ноябрь!J122</f>
        <v>51.66</v>
      </c>
      <c r="J122" s="7">
        <f>I122+Декабрь!J122</f>
        <v>51.66</v>
      </c>
      <c r="K122" s="74">
        <f>Июнь!H122+Июль!H122+Август!H122+Сентябрь!H122+Октябрь!H122+Ноябрь!H122+Декабрь!H122</f>
        <v>51.66</v>
      </c>
      <c r="L122" s="74">
        <f>Июнь!I122+Июль!I122+Август!I122+Сентябрь!I122+Октябрь!I122+Ноябрь!I122+Декабрь!I122</f>
        <v>0</v>
      </c>
      <c r="M122" s="74">
        <f>Июнь!F122+Июль!F122+Август!F122+Сентябрь!F122+Октябрь!F122+Ноябрь!F122+Декабрь!F122</f>
        <v>17.05</v>
      </c>
      <c r="N122" s="74">
        <f t="shared" si="4"/>
        <v>51.66</v>
      </c>
      <c r="O122" s="151">
        <f t="shared" si="3"/>
        <v>0</v>
      </c>
    </row>
    <row r="123" spans="1:15" ht="15.95" customHeight="1" x14ac:dyDescent="0.25">
      <c r="A123" s="81" t="s">
        <v>52</v>
      </c>
      <c r="B123" s="2">
        <v>106</v>
      </c>
      <c r="C123" s="18"/>
      <c r="D123" s="7">
        <f>Июнь!J123</f>
        <v>0</v>
      </c>
      <c r="E123" s="7">
        <f>Июнь!J123+Июль!J123</f>
        <v>0</v>
      </c>
      <c r="F123" s="7">
        <f>E123+Август!J123</f>
        <v>9.7968000000000011</v>
      </c>
      <c r="G123" s="23">
        <f>F123+Сентябрь!J123</f>
        <v>128.68680000000001</v>
      </c>
      <c r="H123" s="7">
        <f>G123+Октябрь!J123</f>
        <v>164.32679999999999</v>
      </c>
      <c r="I123" s="7">
        <f>H123+Ноябрь!J123</f>
        <v>280.3168</v>
      </c>
      <c r="J123" s="7">
        <f>I123+Декабрь!J123</f>
        <v>-315.53320000000002</v>
      </c>
      <c r="K123" s="74">
        <f>Июнь!H123+Июль!H123+Август!H123+Сентябрь!H123+Октябрь!H123+Ноябрь!H123+Декабрь!H123</f>
        <v>284.46679999999998</v>
      </c>
      <c r="L123" s="74">
        <f>Июнь!I123+Июль!I123+Август!I123+Сентябрь!I123+Октябрь!I123+Ноябрь!I123+Декабрь!I123</f>
        <v>600</v>
      </c>
      <c r="M123" s="74">
        <f>Июнь!F123+Июль!F123+Август!F123+Сентябрь!F123+Октябрь!F123+Ноябрь!F123+Декабрь!F123</f>
        <v>92.85</v>
      </c>
      <c r="N123" s="74">
        <f t="shared" si="4"/>
        <v>-315.53320000000002</v>
      </c>
      <c r="O123" s="151">
        <f t="shared" si="3"/>
        <v>0</v>
      </c>
    </row>
    <row r="124" spans="1:15" ht="15.95" customHeight="1" x14ac:dyDescent="0.25">
      <c r="A124" s="81" t="s">
        <v>53</v>
      </c>
      <c r="B124" s="2">
        <v>107</v>
      </c>
      <c r="C124" s="18"/>
      <c r="D124" s="7">
        <f>Июнь!J124</f>
        <v>0</v>
      </c>
      <c r="E124" s="7">
        <f>Июнь!J124+Июль!J124</f>
        <v>0</v>
      </c>
      <c r="F124" s="7">
        <f>E124+Август!J124</f>
        <v>0</v>
      </c>
      <c r="G124" s="23">
        <f>F124+Сентябрь!J124</f>
        <v>0</v>
      </c>
      <c r="H124" s="7">
        <f>G124+Октябрь!J124</f>
        <v>0</v>
      </c>
      <c r="I124" s="7">
        <f>H124+Ноябрь!J124</f>
        <v>0</v>
      </c>
      <c r="J124" s="7">
        <f>I124+Декабрь!J124</f>
        <v>0</v>
      </c>
      <c r="K124" s="74">
        <f>Июнь!H124+Июль!H124+Август!H124+Сентябрь!H124+Октябрь!H124+Ноябрь!H124+Декабрь!H124</f>
        <v>0</v>
      </c>
      <c r="L124" s="74">
        <f>Июнь!I124+Июль!I124+Август!I124+Сентябрь!I124+Октябрь!I124+Ноябрь!I124+Декабрь!I124</f>
        <v>0</v>
      </c>
      <c r="M124" s="74">
        <f>Июнь!F124+Июль!F124+Август!F124+Сентябрь!F124+Октябрь!F124+Ноябрь!F124+Декабрь!F124</f>
        <v>0</v>
      </c>
      <c r="N124" s="74">
        <f t="shared" si="4"/>
        <v>0</v>
      </c>
      <c r="O124" s="151">
        <f t="shared" si="3"/>
        <v>0</v>
      </c>
    </row>
    <row r="125" spans="1:15" ht="15.95" customHeight="1" x14ac:dyDescent="0.25">
      <c r="A125" s="81" t="s">
        <v>54</v>
      </c>
      <c r="B125" s="2">
        <v>108</v>
      </c>
      <c r="C125" s="18"/>
      <c r="D125" s="7">
        <f>Июнь!J125</f>
        <v>0</v>
      </c>
      <c r="E125" s="7">
        <f>Июнь!J125+Июль!J125</f>
        <v>147.37</v>
      </c>
      <c r="F125" s="7">
        <f>E125+Август!J125</f>
        <v>147.37</v>
      </c>
      <c r="G125" s="23">
        <f>F125+Сентябрь!J125</f>
        <v>147.37</v>
      </c>
      <c r="H125" s="7">
        <f>G125+Октябрь!J125</f>
        <v>165.03</v>
      </c>
      <c r="I125" s="7">
        <f>H125+Ноябрь!J125</f>
        <v>167.58</v>
      </c>
      <c r="J125" s="7">
        <f>I125+Декабрь!J125</f>
        <v>167.58</v>
      </c>
      <c r="K125" s="74">
        <f>Июнь!H125+Июль!H125+Август!H125+Сентябрь!H125+Октябрь!H125+Ноябрь!H125+Декабрь!H125</f>
        <v>167.58</v>
      </c>
      <c r="L125" s="74">
        <f>Июнь!I125+Июль!I125+Август!I125+Сентябрь!I125+Октябрь!I125+Ноябрь!I125+Декабрь!I125</f>
        <v>0</v>
      </c>
      <c r="M125" s="74">
        <f>Июнь!F125+Июль!F125+Август!F125+Сентябрь!F125+Октябрь!F125+Ноябрь!F125+Декабрь!F125</f>
        <v>55.48</v>
      </c>
      <c r="N125" s="74">
        <f t="shared" si="4"/>
        <v>167.58</v>
      </c>
      <c r="O125" s="151">
        <f t="shared" si="3"/>
        <v>0</v>
      </c>
    </row>
    <row r="126" spans="1:15" ht="15.95" customHeight="1" x14ac:dyDescent="0.25">
      <c r="A126" s="81" t="s">
        <v>55</v>
      </c>
      <c r="B126" s="2">
        <v>109</v>
      </c>
      <c r="C126" s="18"/>
      <c r="D126" s="7">
        <f>Июнь!J126</f>
        <v>1.28</v>
      </c>
      <c r="E126" s="7">
        <f>Июнь!J126+Июль!J126</f>
        <v>1.28</v>
      </c>
      <c r="F126" s="7">
        <f>E126+Август!J126</f>
        <v>394.12</v>
      </c>
      <c r="G126" s="23">
        <f>F126+Сентябрь!J126</f>
        <v>1017.2</v>
      </c>
      <c r="H126" s="7">
        <f>G126+Октябрь!J126</f>
        <v>34.089999999999918</v>
      </c>
      <c r="I126" s="7">
        <f>H126+Ноябрь!J126</f>
        <v>3107.6899999999996</v>
      </c>
      <c r="J126" s="7">
        <f>I126+Декабрь!J126</f>
        <v>4511.58</v>
      </c>
      <c r="K126" s="74">
        <f>Июнь!H126+Июль!H126+Август!H126+Сентябрь!H126+Октябрь!H126+Ноябрь!H126+Декабрь!H126</f>
        <v>7913.4800000000005</v>
      </c>
      <c r="L126" s="74">
        <f>Июнь!I126+Июль!I126+Август!I126+Сентябрь!I126+Октябрь!I126+Ноябрь!I126+Декабрь!I126</f>
        <v>3401.9</v>
      </c>
      <c r="M126" s="74">
        <f>Июнь!F126+Июль!F126+Август!F126+Сентябрь!F126+Октябрь!F126+Ноябрь!F126+Декабрь!F126</f>
        <v>2598.17</v>
      </c>
      <c r="N126" s="74">
        <f t="shared" si="4"/>
        <v>4511.58</v>
      </c>
      <c r="O126" s="151">
        <f t="shared" si="3"/>
        <v>0</v>
      </c>
    </row>
    <row r="127" spans="1:15" ht="15.95" customHeight="1" x14ac:dyDescent="0.25">
      <c r="A127" s="81" t="s">
        <v>107</v>
      </c>
      <c r="B127" s="2">
        <v>109</v>
      </c>
      <c r="C127" s="2" t="s">
        <v>120</v>
      </c>
      <c r="D127" s="7">
        <f>Июнь!J127</f>
        <v>0</v>
      </c>
      <c r="E127" s="7">
        <f>Июнь!J127+Июль!J127</f>
        <v>0</v>
      </c>
      <c r="F127" s="7">
        <f>E127+Август!J127</f>
        <v>0</v>
      </c>
      <c r="G127" s="23">
        <f>F127+Сентябрь!J127</f>
        <v>0</v>
      </c>
      <c r="H127" s="7">
        <f>G127+Октябрь!J127</f>
        <v>0</v>
      </c>
      <c r="I127" s="7">
        <f>H127+Ноябрь!J127</f>
        <v>0</v>
      </c>
      <c r="J127" s="7">
        <f>I127+Декабрь!J127</f>
        <v>0</v>
      </c>
      <c r="K127" s="74">
        <f>Июнь!H127+Июль!H127+Август!H127+Сентябрь!H127+Октябрь!H127+Ноябрь!H127+Декабрь!H127</f>
        <v>0</v>
      </c>
      <c r="L127" s="74">
        <f>Июнь!I127+Июль!I127+Август!I127+Сентябрь!I127+Октябрь!I127+Ноябрь!I127+Декабрь!I127</f>
        <v>0</v>
      </c>
      <c r="M127" s="74">
        <f>Июнь!F127+Июль!F127+Август!F127+Сентябрь!F127+Октябрь!F127+Ноябрь!F127+Декабрь!F127</f>
        <v>0</v>
      </c>
      <c r="N127" s="74">
        <f t="shared" si="4"/>
        <v>0</v>
      </c>
      <c r="O127" s="151">
        <f t="shared" si="3"/>
        <v>0</v>
      </c>
    </row>
    <row r="128" spans="1:15" ht="15.95" customHeight="1" x14ac:dyDescent="0.25">
      <c r="A128" s="81" t="s">
        <v>56</v>
      </c>
      <c r="B128" s="2">
        <v>110</v>
      </c>
      <c r="C128" s="18"/>
      <c r="D128" s="7">
        <f>Июнь!J128</f>
        <v>48.1</v>
      </c>
      <c r="E128" s="7">
        <f>Июнь!J128+Июль!J128</f>
        <v>1004.5</v>
      </c>
      <c r="F128" s="7">
        <f>E128+Август!J128</f>
        <v>332.42999999999995</v>
      </c>
      <c r="G128" s="23">
        <f>F128+Сентябрь!J128</f>
        <v>332.42999999999995</v>
      </c>
      <c r="H128" s="7">
        <f>G128+Октябрь!J128</f>
        <v>430.73999999999995</v>
      </c>
      <c r="I128" s="7">
        <f>H128+Ноябрь!J128</f>
        <v>450.24999999999994</v>
      </c>
      <c r="J128" s="7">
        <f>I128+Декабрь!J128</f>
        <v>450.24999999999994</v>
      </c>
      <c r="K128" s="74">
        <f>Июнь!H128+Июль!H128+Август!H128+Сентябрь!H128+Октябрь!H128+Ноябрь!H128+Декабрь!H128</f>
        <v>2085.25</v>
      </c>
      <c r="L128" s="74">
        <f>Июнь!I128+Июль!I128+Август!I128+Сентябрь!I128+Октябрь!I128+Ноябрь!I128+Декабрь!I128</f>
        <v>1635</v>
      </c>
      <c r="M128" s="74">
        <f>Июнь!F128+Июль!F128+Август!F128+Сентябрь!F128+Октябрь!F128+Ноябрь!F128+Декабрь!F128</f>
        <v>679.13</v>
      </c>
      <c r="N128" s="74">
        <f t="shared" si="4"/>
        <v>450.25</v>
      </c>
      <c r="O128" s="151">
        <f t="shared" si="3"/>
        <v>0</v>
      </c>
    </row>
    <row r="129" spans="1:15" ht="15.95" customHeight="1" x14ac:dyDescent="0.25">
      <c r="A129" s="81" t="s">
        <v>57</v>
      </c>
      <c r="B129" s="2">
        <v>111</v>
      </c>
      <c r="C129" s="18"/>
      <c r="D129" s="7">
        <f>Июнь!J129</f>
        <v>0</v>
      </c>
      <c r="E129" s="7">
        <f>Июнь!J129+Июль!J129</f>
        <v>0</v>
      </c>
      <c r="F129" s="7">
        <f>E129+Август!J129</f>
        <v>0</v>
      </c>
      <c r="G129" s="23">
        <f>F129+Сентябрь!J129</f>
        <v>0</v>
      </c>
      <c r="H129" s="7">
        <f>G129+Октябрь!J129</f>
        <v>0</v>
      </c>
      <c r="I129" s="7">
        <f>H129+Ноябрь!J129</f>
        <v>0</v>
      </c>
      <c r="J129" s="7">
        <f>I129+Декабрь!J129</f>
        <v>0</v>
      </c>
      <c r="K129" s="74">
        <f>Июнь!H129+Июль!H129+Август!H129+Сентябрь!H129+Октябрь!H129+Ноябрь!H129+Декабрь!H129</f>
        <v>0</v>
      </c>
      <c r="L129" s="74">
        <f>Июнь!I129+Июль!I129+Август!I129+Сентябрь!I129+Октябрь!I129+Ноябрь!I129+Декабрь!I129</f>
        <v>0</v>
      </c>
      <c r="M129" s="74">
        <f>Июнь!F129+Июль!F129+Август!F129+Сентябрь!F129+Октябрь!F129+Ноябрь!F129+Декабрь!F129</f>
        <v>0</v>
      </c>
      <c r="N129" s="74">
        <f t="shared" si="4"/>
        <v>0</v>
      </c>
      <c r="O129" s="151">
        <f t="shared" si="3"/>
        <v>0</v>
      </c>
    </row>
    <row r="130" spans="1:15" ht="15.95" customHeight="1" x14ac:dyDescent="0.25">
      <c r="A130" s="81" t="s">
        <v>58</v>
      </c>
      <c r="B130" s="2">
        <v>112</v>
      </c>
      <c r="C130" s="18"/>
      <c r="D130" s="7">
        <f>Июнь!J130</f>
        <v>117.88</v>
      </c>
      <c r="E130" s="7">
        <f>Июнь!J130+Июль!J130</f>
        <v>259.08</v>
      </c>
      <c r="F130" s="7">
        <f>E130+Август!J130</f>
        <v>412.46</v>
      </c>
      <c r="G130" s="23">
        <f>F130+Сентябрь!J130</f>
        <v>471.57999999999993</v>
      </c>
      <c r="H130" s="7">
        <f>G130+Октябрь!J130</f>
        <v>-1.3000000000000114</v>
      </c>
      <c r="I130" s="7">
        <f>H130+Ноябрь!J130</f>
        <v>-554.28</v>
      </c>
      <c r="J130" s="7">
        <f>I130+Декабрь!J130</f>
        <v>-554.28</v>
      </c>
      <c r="K130" s="74">
        <f>Июнь!H130+Июль!H130+Август!H130+Сентябрь!H130+Октябрь!H130+Ноябрь!H130+Декабрь!H130</f>
        <v>999.7199999999998</v>
      </c>
      <c r="L130" s="74">
        <f>Июнь!I130+Июль!I130+Август!I130+Сентябрь!I130+Октябрь!I130+Ноябрь!I130+Декабрь!I130</f>
        <v>1554</v>
      </c>
      <c r="M130" s="74">
        <f>Июнь!F130+Июль!F130+Август!F130+Сентябрь!F130+Октябрь!F130+Ноябрь!F130+Декабрь!F130</f>
        <v>322.58000000000004</v>
      </c>
      <c r="N130" s="74">
        <f t="shared" si="4"/>
        <v>-554.2800000000002</v>
      </c>
      <c r="O130" s="151">
        <f t="shared" si="3"/>
        <v>0</v>
      </c>
    </row>
    <row r="131" spans="1:15" ht="15.95" customHeight="1" x14ac:dyDescent="0.25">
      <c r="A131" s="81" t="s">
        <v>59</v>
      </c>
      <c r="B131" s="2">
        <v>113</v>
      </c>
      <c r="C131" s="18"/>
      <c r="D131" s="7">
        <f>Июнь!J131</f>
        <v>0</v>
      </c>
      <c r="E131" s="7">
        <f>Июнь!J131+Июль!J131</f>
        <v>0</v>
      </c>
      <c r="F131" s="7">
        <f>E131+Август!J131</f>
        <v>1.59</v>
      </c>
      <c r="G131" s="23">
        <f>F131+Сентябрь!J131</f>
        <v>19.18</v>
      </c>
      <c r="H131" s="7">
        <f>G131+Октябрь!J131</f>
        <v>696.38</v>
      </c>
      <c r="I131" s="7">
        <f>H131+Ноябрь!J131</f>
        <v>1328.01</v>
      </c>
      <c r="J131" s="7">
        <f>I131+Декабрь!J131</f>
        <v>1328.01</v>
      </c>
      <c r="K131" s="74">
        <f>Июнь!H131+Июль!H131+Август!H131+Сентябрь!H131+Октябрь!H131+Ноябрь!H131+Декабрь!H131</f>
        <v>1328.01</v>
      </c>
      <c r="L131" s="74">
        <f>Июнь!I131+Июль!I131+Август!I131+Сентябрь!I131+Октябрь!I131+Ноябрь!I131+Декабрь!I131</f>
        <v>0</v>
      </c>
      <c r="M131" s="74">
        <f>Июнь!F131+Июль!F131+Август!F131+Сентябрь!F131+Октябрь!F131+Ноябрь!F131+Декабрь!F131</f>
        <v>432.43</v>
      </c>
      <c r="N131" s="74">
        <f t="shared" si="4"/>
        <v>1328.01</v>
      </c>
      <c r="O131" s="151">
        <f t="shared" ref="O131:O194" si="5">N131-J131</f>
        <v>0</v>
      </c>
    </row>
    <row r="132" spans="1:15" ht="15.95" customHeight="1" x14ac:dyDescent="0.25">
      <c r="A132" s="81" t="s">
        <v>60</v>
      </c>
      <c r="B132" s="2">
        <v>114</v>
      </c>
      <c r="C132" s="18"/>
      <c r="D132" s="7">
        <f>Июнь!J132</f>
        <v>0</v>
      </c>
      <c r="E132" s="7">
        <f>Июнь!J132+Июль!J132</f>
        <v>0</v>
      </c>
      <c r="F132" s="7">
        <f>E132+Август!J132</f>
        <v>0</v>
      </c>
      <c r="G132" s="23">
        <f>F132+Сентябрь!J132</f>
        <v>0</v>
      </c>
      <c r="H132" s="7">
        <f>G132+Октябрь!J132</f>
        <v>0</v>
      </c>
      <c r="I132" s="7">
        <f>H132+Ноябрь!J132</f>
        <v>0</v>
      </c>
      <c r="J132" s="7">
        <f>I132+Декабрь!J132</f>
        <v>0</v>
      </c>
      <c r="K132" s="74">
        <f>Июнь!H132+Июль!H132+Август!H132+Сентябрь!H132+Октябрь!H132+Ноябрь!H132+Декабрь!H132</f>
        <v>0</v>
      </c>
      <c r="L132" s="74">
        <f>Июнь!I132+Июль!I132+Август!I132+Сентябрь!I132+Октябрь!I132+Ноябрь!I132+Декабрь!I132</f>
        <v>0</v>
      </c>
      <c r="M132" s="74">
        <f>Июнь!F132+Июль!F132+Август!F132+Сентябрь!F132+Октябрь!F132+Ноябрь!F132+Декабрь!F132</f>
        <v>0</v>
      </c>
      <c r="N132" s="74">
        <f t="shared" ref="N132:N195" si="6">K132-L132</f>
        <v>0</v>
      </c>
      <c r="O132" s="151">
        <f t="shared" si="5"/>
        <v>0</v>
      </c>
    </row>
    <row r="133" spans="1:15" ht="15.95" customHeight="1" x14ac:dyDescent="0.25">
      <c r="A133" s="81" t="s">
        <v>61</v>
      </c>
      <c r="B133" s="2">
        <v>115</v>
      </c>
      <c r="C133" s="18"/>
      <c r="D133" s="7">
        <f>Июнь!J133</f>
        <v>0</v>
      </c>
      <c r="E133" s="7">
        <f>Июнь!J133+Июль!J133</f>
        <v>0</v>
      </c>
      <c r="F133" s="7">
        <f>E133+Август!J133</f>
        <v>0</v>
      </c>
      <c r="G133" s="23">
        <f>F133+Сентябрь!J133</f>
        <v>0</v>
      </c>
      <c r="H133" s="7">
        <f>G133+Октябрь!J133</f>
        <v>0</v>
      </c>
      <c r="I133" s="7">
        <f>H133+Ноябрь!J133</f>
        <v>0</v>
      </c>
      <c r="J133" s="7">
        <f>I133+Декабрь!J133</f>
        <v>0</v>
      </c>
      <c r="K133" s="74">
        <f>Июнь!H133+Июль!H133+Август!H133+Сентябрь!H133+Октябрь!H133+Ноябрь!H133+Декабрь!H133</f>
        <v>0</v>
      </c>
      <c r="L133" s="74">
        <f>Июнь!I133+Июль!I133+Август!I133+Сентябрь!I133+Октябрь!I133+Ноябрь!I133+Декабрь!I133</f>
        <v>0</v>
      </c>
      <c r="M133" s="74">
        <f>Июнь!F133+Июль!F133+Август!F133+Сентябрь!F133+Октябрь!F133+Ноябрь!F133+Декабрь!F133</f>
        <v>0</v>
      </c>
      <c r="N133" s="74">
        <f t="shared" si="6"/>
        <v>0</v>
      </c>
      <c r="O133" s="151">
        <f t="shared" si="5"/>
        <v>0</v>
      </c>
    </row>
    <row r="134" spans="1:15" ht="15.95" customHeight="1" x14ac:dyDescent="0.25">
      <c r="A134" s="81" t="s">
        <v>108</v>
      </c>
      <c r="B134" s="2">
        <v>115</v>
      </c>
      <c r="C134" s="2" t="s">
        <v>120</v>
      </c>
      <c r="D134" s="7">
        <f>Июнь!J134</f>
        <v>0</v>
      </c>
      <c r="E134" s="7">
        <f>Июнь!J134+Июль!J134</f>
        <v>0</v>
      </c>
      <c r="F134" s="7">
        <f>E134+Август!J134</f>
        <v>0</v>
      </c>
      <c r="G134" s="23">
        <f>F134+Сентябрь!J134</f>
        <v>0</v>
      </c>
      <c r="H134" s="7">
        <f>G134+Октябрь!J134</f>
        <v>0</v>
      </c>
      <c r="I134" s="7">
        <f>H134+Ноябрь!J134</f>
        <v>0</v>
      </c>
      <c r="J134" s="7">
        <f>I134+Декабрь!J134</f>
        <v>0</v>
      </c>
      <c r="K134" s="74">
        <f>Июнь!H134+Июль!H134+Август!H134+Сентябрь!H134+Октябрь!H134+Ноябрь!H134+Декабрь!H134</f>
        <v>0</v>
      </c>
      <c r="L134" s="74">
        <f>Июнь!I134+Июль!I134+Август!I134+Сентябрь!I134+Октябрь!I134+Ноябрь!I134+Декабрь!I134</f>
        <v>0</v>
      </c>
      <c r="M134" s="74">
        <f>Июнь!F134+Июль!F134+Август!F134+Сентябрь!F134+Октябрь!F134+Ноябрь!F134+Декабрь!F134</f>
        <v>0</v>
      </c>
      <c r="N134" s="74">
        <f t="shared" si="6"/>
        <v>0</v>
      </c>
      <c r="O134" s="151">
        <f t="shared" si="5"/>
        <v>0</v>
      </c>
    </row>
    <row r="135" spans="1:15" ht="15.95" customHeight="1" x14ac:dyDescent="0.25">
      <c r="A135" s="81" t="s">
        <v>62</v>
      </c>
      <c r="B135" s="2">
        <v>116</v>
      </c>
      <c r="C135" s="18"/>
      <c r="D135" s="7">
        <f>Июнь!J135</f>
        <v>0</v>
      </c>
      <c r="E135" s="7">
        <f>Июнь!J135+Июль!J135</f>
        <v>0</v>
      </c>
      <c r="F135" s="7">
        <f>E135+Август!J135</f>
        <v>0</v>
      </c>
      <c r="G135" s="23">
        <f>F135+Сентябрь!J135</f>
        <v>0</v>
      </c>
      <c r="H135" s="7">
        <f>G135+Октябрь!J135</f>
        <v>0</v>
      </c>
      <c r="I135" s="7">
        <f>H135+Ноябрь!J135</f>
        <v>0</v>
      </c>
      <c r="J135" s="7">
        <f>I135+Декабрь!J135</f>
        <v>0</v>
      </c>
      <c r="K135" s="74">
        <f>Июнь!H135+Июль!H135+Август!H135+Сентябрь!H135+Октябрь!H135+Ноябрь!H135+Декабрь!H135</f>
        <v>0</v>
      </c>
      <c r="L135" s="74">
        <f>Июнь!I135+Июль!I135+Август!I135+Сентябрь!I135+Октябрь!I135+Ноябрь!I135+Декабрь!I135</f>
        <v>0</v>
      </c>
      <c r="M135" s="74">
        <f>Июнь!F135+Июль!F135+Август!F135+Сентябрь!F135+Октябрь!F135+Ноябрь!F135+Декабрь!F135</f>
        <v>0</v>
      </c>
      <c r="N135" s="74">
        <f t="shared" si="6"/>
        <v>0</v>
      </c>
      <c r="O135" s="151">
        <f t="shared" si="5"/>
        <v>0</v>
      </c>
    </row>
    <row r="136" spans="1:15" ht="15.95" customHeight="1" x14ac:dyDescent="0.25">
      <c r="A136" s="81" t="s">
        <v>63</v>
      </c>
      <c r="B136" s="2">
        <v>117</v>
      </c>
      <c r="C136" s="18"/>
      <c r="D136" s="7">
        <f>Июнь!J136</f>
        <v>12.75</v>
      </c>
      <c r="E136" s="7">
        <f>Июнь!J136+Июль!J136</f>
        <v>12.75</v>
      </c>
      <c r="F136" s="7">
        <f>E136+Август!J136</f>
        <v>182.38</v>
      </c>
      <c r="G136" s="23">
        <f>F136+Сентябрь!J136</f>
        <v>195.07</v>
      </c>
      <c r="H136" s="7">
        <f>G136+Октябрь!J136</f>
        <v>195.07</v>
      </c>
      <c r="I136" s="7">
        <f>H136+Ноябрь!J136</f>
        <v>198.73999999999998</v>
      </c>
      <c r="J136" s="7">
        <f>I136+Декабрь!J136</f>
        <v>-419.22</v>
      </c>
      <c r="K136" s="74">
        <f>Июнь!H136+Июль!H136+Август!H136+Сентябрь!H136+Октябрь!H136+Ноябрь!H136+Декабрь!H136</f>
        <v>198.73999999999998</v>
      </c>
      <c r="L136" s="74">
        <f>Июнь!I136+Июль!I136+Август!I136+Сентябрь!I136+Октябрь!I136+Ноябрь!I136+Декабрь!I136</f>
        <v>617.96</v>
      </c>
      <c r="M136" s="74">
        <f>Июнь!F136+Июль!F136+Август!F136+Сентябрь!F136+Октябрь!F136+Ноябрь!F136+Декабрь!F136</f>
        <v>63.6</v>
      </c>
      <c r="N136" s="74">
        <f t="shared" si="6"/>
        <v>-419.22</v>
      </c>
      <c r="O136" s="151">
        <f t="shared" si="5"/>
        <v>0</v>
      </c>
    </row>
    <row r="137" spans="1:15" ht="15.95" customHeight="1" x14ac:dyDescent="0.25">
      <c r="A137" s="81" t="s">
        <v>109</v>
      </c>
      <c r="B137" s="2">
        <v>117</v>
      </c>
      <c r="C137" s="2" t="s">
        <v>120</v>
      </c>
      <c r="D137" s="7">
        <f>Июнь!J137</f>
        <v>0</v>
      </c>
      <c r="E137" s="7">
        <f>Июнь!J137+Июль!J137</f>
        <v>0</v>
      </c>
      <c r="F137" s="7">
        <f>E137+Август!J137</f>
        <v>0</v>
      </c>
      <c r="G137" s="23">
        <f>F137+Сентябрь!J137</f>
        <v>0</v>
      </c>
      <c r="H137" s="7">
        <f>G137+Октябрь!J137</f>
        <v>0</v>
      </c>
      <c r="I137" s="7">
        <f>H137+Ноябрь!J137</f>
        <v>0</v>
      </c>
      <c r="J137" s="7">
        <f>I137+Декабрь!J137</f>
        <v>0</v>
      </c>
      <c r="K137" s="74">
        <f>Июнь!H137+Июль!H137+Август!H137+Сентябрь!H137+Октябрь!H137+Ноябрь!H137+Декабрь!H136</f>
        <v>0</v>
      </c>
      <c r="L137" s="74">
        <f>Июнь!I137+Июль!I137+Август!I137+Сентябрь!I137+Октябрь!I137+Ноябрь!I137+Декабрь!I137</f>
        <v>0</v>
      </c>
      <c r="M137" s="74">
        <f>Июнь!F137+Июль!F137+Август!F137+Сентябрь!F137+Октябрь!F137+Ноябрь!F137+Декабрь!F136</f>
        <v>0</v>
      </c>
      <c r="N137" s="74">
        <f t="shared" si="6"/>
        <v>0</v>
      </c>
      <c r="O137" s="151">
        <f t="shared" si="5"/>
        <v>0</v>
      </c>
    </row>
    <row r="138" spans="1:15" ht="15.95" customHeight="1" x14ac:dyDescent="0.25">
      <c r="A138" s="81" t="s">
        <v>64</v>
      </c>
      <c r="B138" s="2">
        <v>118</v>
      </c>
      <c r="C138" s="18"/>
      <c r="D138" s="7">
        <f>Июнь!J138</f>
        <v>6.34</v>
      </c>
      <c r="E138" s="7">
        <f>Июнь!J138+Июль!J138</f>
        <v>22.53</v>
      </c>
      <c r="F138" s="7">
        <f>E138+Август!J138</f>
        <v>4.8999999999999986</v>
      </c>
      <c r="G138" s="23">
        <f>F138+Сентябрь!J138</f>
        <v>4.8999999999999986</v>
      </c>
      <c r="H138" s="7">
        <f>G138+Октябрь!J138</f>
        <v>-41.01</v>
      </c>
      <c r="I138" s="7">
        <f>H138+Ноябрь!J138</f>
        <v>-36.799999999999997</v>
      </c>
      <c r="J138" s="7">
        <f>I138+Декабрь!J138</f>
        <v>-36.799999999999997</v>
      </c>
      <c r="K138" s="74">
        <f>Июнь!H138+Июль!H138+Август!H138+Сентябрь!H138+Октябрь!H138+Ноябрь!H138+Декабрь!H138</f>
        <v>179.10000000000002</v>
      </c>
      <c r="L138" s="74">
        <f>Июнь!I138+Июль!I138+Август!I138+Сентябрь!I138+Октябрь!I138+Ноябрь!I138+Декабрь!I138</f>
        <v>215.9</v>
      </c>
      <c r="M138" s="74">
        <f>Июнь!F138+Июль!F138+Август!F138+Сентябрь!F138+Октябрь!F138+Ноябрь!F138+Декабрь!F138</f>
        <v>57.650000000000006</v>
      </c>
      <c r="N138" s="74">
        <f t="shared" si="6"/>
        <v>-36.799999999999983</v>
      </c>
      <c r="O138" s="151">
        <f t="shared" si="5"/>
        <v>0</v>
      </c>
    </row>
    <row r="139" spans="1:15" ht="15.95" customHeight="1" x14ac:dyDescent="0.25">
      <c r="A139" s="81" t="s">
        <v>65</v>
      </c>
      <c r="B139" s="2">
        <v>119</v>
      </c>
      <c r="C139" s="18"/>
      <c r="D139" s="7">
        <f>Июнь!J139</f>
        <v>0</v>
      </c>
      <c r="E139" s="7">
        <f>Июнь!J139+Июль!J139</f>
        <v>0</v>
      </c>
      <c r="F139" s="7">
        <f>E139+Август!J139</f>
        <v>0</v>
      </c>
      <c r="G139" s="23">
        <f>F139+Сентябрь!J139</f>
        <v>0</v>
      </c>
      <c r="H139" s="7">
        <f>G139+Октябрь!J139</f>
        <v>0</v>
      </c>
      <c r="I139" s="7">
        <f>H139+Ноябрь!J139</f>
        <v>0</v>
      </c>
      <c r="J139" s="7">
        <f>I139+Декабрь!J139</f>
        <v>0</v>
      </c>
      <c r="K139" s="74">
        <f>Июнь!H139+Июль!H139+Август!H139+Сентябрь!H139+Октябрь!H139+Ноябрь!H139+Декабрь!H139</f>
        <v>0</v>
      </c>
      <c r="L139" s="74">
        <f>Июнь!I139+Июль!I139+Август!I139+Сентябрь!I139+Октябрь!I139+Ноябрь!I139+Декабрь!I139</f>
        <v>0</v>
      </c>
      <c r="M139" s="74">
        <f>Июнь!F139+Июль!F139+Август!F139+Сентябрь!F139+Октябрь!F139+Ноябрь!F139+Декабрь!F139</f>
        <v>0</v>
      </c>
      <c r="N139" s="74">
        <f t="shared" si="6"/>
        <v>0</v>
      </c>
      <c r="O139" s="151">
        <f t="shared" si="5"/>
        <v>0</v>
      </c>
    </row>
    <row r="140" spans="1:15" ht="15.95" customHeight="1" x14ac:dyDescent="0.25">
      <c r="A140" s="81" t="s">
        <v>110</v>
      </c>
      <c r="B140" s="2">
        <v>119</v>
      </c>
      <c r="C140" s="2" t="s">
        <v>120</v>
      </c>
      <c r="D140" s="7">
        <f>Июнь!J140</f>
        <v>0</v>
      </c>
      <c r="E140" s="7">
        <f>Июнь!J140+Июль!J140</f>
        <v>0</v>
      </c>
      <c r="F140" s="7">
        <f>E140+Август!J140</f>
        <v>0</v>
      </c>
      <c r="G140" s="23">
        <f>F140+Сентябрь!J140</f>
        <v>0</v>
      </c>
      <c r="H140" s="7">
        <f>G140+Октябрь!J140</f>
        <v>0</v>
      </c>
      <c r="I140" s="7">
        <f>H140+Ноябрь!J140</f>
        <v>0</v>
      </c>
      <c r="J140" s="7">
        <f>I140+Декабрь!J140</f>
        <v>0</v>
      </c>
      <c r="K140" s="74">
        <f>Июнь!H140+Июль!H140+Август!H140+Сентябрь!H140+Октябрь!H140+Ноябрь!H140+Декабрь!H140</f>
        <v>0</v>
      </c>
      <c r="L140" s="74">
        <f>Июнь!I140+Июль!I140+Август!I140+Сентябрь!I140+Октябрь!I140+Ноябрь!I140+Декабрь!I140</f>
        <v>0</v>
      </c>
      <c r="M140" s="74">
        <f>Июнь!F140+Июль!F140+Август!F140+Сентябрь!F140+Октябрь!F140+Ноябрь!F140+Декабрь!F140</f>
        <v>0</v>
      </c>
      <c r="N140" s="74">
        <f t="shared" si="6"/>
        <v>0</v>
      </c>
      <c r="O140" s="151">
        <f t="shared" si="5"/>
        <v>0</v>
      </c>
    </row>
    <row r="141" spans="1:15" ht="15.95" customHeight="1" x14ac:dyDescent="0.25">
      <c r="A141" s="81" t="s">
        <v>66</v>
      </c>
      <c r="B141" s="2">
        <v>120</v>
      </c>
      <c r="C141" s="18"/>
      <c r="D141" s="7">
        <f>Июнь!J141</f>
        <v>14.68</v>
      </c>
      <c r="E141" s="7">
        <f>Июнь!J141+Июль!J141</f>
        <v>-1406.79</v>
      </c>
      <c r="F141" s="7">
        <f>E141+Август!J141</f>
        <v>-1403.1399999999999</v>
      </c>
      <c r="G141" s="23">
        <f>F141+Сентябрь!J141</f>
        <v>-1402.06</v>
      </c>
      <c r="H141" s="7">
        <f>G141+Октябрь!J141</f>
        <v>-996.24</v>
      </c>
      <c r="I141" s="7">
        <f>H141+Ноябрь!J141</f>
        <v>-794.23</v>
      </c>
      <c r="J141" s="7">
        <f>I141+Декабрь!J141</f>
        <v>-794.23</v>
      </c>
      <c r="K141" s="74">
        <f>Июнь!H141+Июль!H141+Август!H141+Сентябрь!H141+Октябрь!H141+Ноябрь!H141+Декабрь!H141</f>
        <v>705.77</v>
      </c>
      <c r="L141" s="74">
        <f>Июнь!I141+Июль!I141+Август!I141+Сентябрь!I141+Октябрь!I141+Ноябрь!I141+Декабрь!I141</f>
        <v>1500</v>
      </c>
      <c r="M141" s="74">
        <f>Июнь!F141+Июль!F141+Август!F141+Сентябрь!F141+Октябрь!F141+Ноябрь!F141+Декабрь!F141</f>
        <v>229.26000000000002</v>
      </c>
      <c r="N141" s="74">
        <f t="shared" si="6"/>
        <v>-794.23</v>
      </c>
      <c r="O141" s="151">
        <f t="shared" si="5"/>
        <v>0</v>
      </c>
    </row>
    <row r="142" spans="1:15" ht="15.95" customHeight="1" x14ac:dyDescent="0.25">
      <c r="A142" s="81" t="s">
        <v>67</v>
      </c>
      <c r="B142" s="2">
        <v>121</v>
      </c>
      <c r="C142" s="18"/>
      <c r="D142" s="7">
        <f>Июнь!J142</f>
        <v>0</v>
      </c>
      <c r="E142" s="7">
        <f>Июнь!J142+Июль!J142</f>
        <v>0</v>
      </c>
      <c r="F142" s="7">
        <f>E142+Август!J142</f>
        <v>-983.87</v>
      </c>
      <c r="G142" s="23">
        <f>F142+Сентябрь!J142</f>
        <v>-983.72</v>
      </c>
      <c r="H142" s="7">
        <f>G142+Октябрь!J142</f>
        <v>-983.72</v>
      </c>
      <c r="I142" s="7">
        <f>H142+Ноябрь!J142</f>
        <v>-983.69</v>
      </c>
      <c r="J142" s="7">
        <f>I142+Декабрь!J142</f>
        <v>-983.21</v>
      </c>
      <c r="K142" s="74">
        <f>Июнь!H142+Июль!H142+Август!H142+Сентябрь!H142+Октябрь!H142+Ноябрь!H142+Декабрь!H142</f>
        <v>16.79</v>
      </c>
      <c r="L142" s="74">
        <f>Июнь!I142+Июль!I142+Август!I142+Сентябрь!I142+Октябрь!I142+Ноябрь!I142+Декабрь!I142</f>
        <v>1000</v>
      </c>
      <c r="M142" s="74">
        <f>Июнь!F142+Июль!F142+Август!F142+Сентябрь!F142+Октябрь!F142+Ноябрь!F142+Декабрь!F142</f>
        <v>5.39</v>
      </c>
      <c r="N142" s="74">
        <f t="shared" si="6"/>
        <v>-983.21</v>
      </c>
      <c r="O142" s="151">
        <f t="shared" si="5"/>
        <v>0</v>
      </c>
    </row>
    <row r="143" spans="1:15" ht="15.95" customHeight="1" x14ac:dyDescent="0.25">
      <c r="A143" s="81" t="s">
        <v>68</v>
      </c>
      <c r="B143" s="2">
        <v>122</v>
      </c>
      <c r="C143" s="18"/>
      <c r="D143" s="7">
        <f>Июнь!J143</f>
        <v>0</v>
      </c>
      <c r="E143" s="7">
        <f>Июнь!J143+Июль!J143</f>
        <v>12.1</v>
      </c>
      <c r="F143" s="7">
        <f>E143+Август!J143</f>
        <v>99.929999999999993</v>
      </c>
      <c r="G143" s="23">
        <f>F143+Сентябрь!J143</f>
        <v>99.929999999999993</v>
      </c>
      <c r="H143" s="7">
        <f>G143+Октябрь!J143</f>
        <v>167.23</v>
      </c>
      <c r="I143" s="7">
        <f>H143+Ноябрь!J143</f>
        <v>287.49</v>
      </c>
      <c r="J143" s="7">
        <f>I143+Декабрь!J143</f>
        <v>287.55</v>
      </c>
      <c r="K143" s="74">
        <f>Июнь!H143+Июль!H143+Август!H143+Сентябрь!H143+Октябрь!H143+Ноябрь!H143+Декабрь!H143</f>
        <v>287.55</v>
      </c>
      <c r="L143" s="74">
        <f>Июнь!I143+Июль!I143+Август!I143+Сентябрь!I143+Октябрь!I143+Ноябрь!I143+Декабрь!I143</f>
        <v>0</v>
      </c>
      <c r="M143" s="74">
        <f>Июнь!F143+Июль!F143+Август!F143+Сентябрь!F143+Октябрь!F143+Ноябрь!F143+Декабрь!F143</f>
        <v>93.52</v>
      </c>
      <c r="N143" s="74">
        <f t="shared" si="6"/>
        <v>287.55</v>
      </c>
      <c r="O143" s="151">
        <f t="shared" si="5"/>
        <v>0</v>
      </c>
    </row>
    <row r="144" spans="1:15" ht="15.95" customHeight="1" x14ac:dyDescent="0.25">
      <c r="A144" s="81" t="s">
        <v>69</v>
      </c>
      <c r="B144" s="2">
        <v>123</v>
      </c>
      <c r="C144" s="18"/>
      <c r="D144" s="7">
        <f>Июнь!J144</f>
        <v>0</v>
      </c>
      <c r="E144" s="7">
        <f>Июнь!J144+Июль!J144</f>
        <v>0</v>
      </c>
      <c r="F144" s="7">
        <f>E144+Август!J144</f>
        <v>12.42</v>
      </c>
      <c r="G144" s="23">
        <f>F144+Сентябрь!J144</f>
        <v>54.71</v>
      </c>
      <c r="H144" s="7">
        <f>G144+Октябрь!J144</f>
        <v>71.13</v>
      </c>
      <c r="I144" s="7">
        <f>H144+Ноябрь!J144</f>
        <v>104.55</v>
      </c>
      <c r="J144" s="7">
        <f>I144+Декабрь!J144</f>
        <v>-87.42</v>
      </c>
      <c r="K144" s="74">
        <f>Июнь!H144+Июль!H144+Август!H144+Сентябрь!H144+Октябрь!H144+Ноябрь!H144+Декабрь!H144</f>
        <v>112.58</v>
      </c>
      <c r="L144" s="74">
        <f>Июнь!I144+Июль!I144+Август!I144+Сентябрь!I144+Октябрь!I144+Ноябрь!I144+Декабрь!I144</f>
        <v>200</v>
      </c>
      <c r="M144" s="74">
        <f>Июнь!F144+Июль!F144+Август!F144+Сентябрь!F144+Октябрь!F144+Ноябрь!F144+Декабрь!F144</f>
        <v>36.67</v>
      </c>
      <c r="N144" s="74">
        <f t="shared" si="6"/>
        <v>-87.42</v>
      </c>
      <c r="O144" s="151">
        <f t="shared" si="5"/>
        <v>0</v>
      </c>
    </row>
    <row r="145" spans="1:15" ht="15.95" customHeight="1" x14ac:dyDescent="0.25">
      <c r="A145" s="81" t="s">
        <v>70</v>
      </c>
      <c r="B145" s="2">
        <v>124</v>
      </c>
      <c r="C145" s="18"/>
      <c r="D145" s="7">
        <f>Июнь!J145</f>
        <v>35.51</v>
      </c>
      <c r="E145" s="7">
        <f>Июнь!J145+Июль!J145</f>
        <v>60.19</v>
      </c>
      <c r="F145" s="7">
        <f>E145+Август!J145</f>
        <v>148.99</v>
      </c>
      <c r="G145" s="23">
        <f>F145+Сентябрь!J145</f>
        <v>319.47000000000003</v>
      </c>
      <c r="H145" s="7">
        <f>G145+Октябрь!J145</f>
        <v>535.96</v>
      </c>
      <c r="I145" s="7">
        <f>H145+Ноябрь!J145</f>
        <v>44.190000000000055</v>
      </c>
      <c r="J145" s="7">
        <f>I145+Декабрь!J145</f>
        <v>171.36000000000007</v>
      </c>
      <c r="K145" s="74">
        <f>Июнь!H145+Июль!H145+Август!H145+Сентябрь!H145+Октябрь!H145+Ноябрь!H145+Декабрь!H145</f>
        <v>831.51</v>
      </c>
      <c r="L145" s="74">
        <f>Июнь!I145+Июль!I145+Август!I145+Сентябрь!I145+Октябрь!I145+Ноябрь!I145+Декабрь!I145</f>
        <v>660.15</v>
      </c>
      <c r="M145" s="74">
        <f>Июнь!F145+Июль!F145+Август!F145+Сентябрь!F145+Октябрь!F145+Ноябрь!F145+Декабрь!F145</f>
        <v>269.7</v>
      </c>
      <c r="N145" s="74">
        <f t="shared" si="6"/>
        <v>171.36</v>
      </c>
      <c r="O145" s="151">
        <f t="shared" si="5"/>
        <v>0</v>
      </c>
    </row>
    <row r="146" spans="1:15" ht="15.95" customHeight="1" x14ac:dyDescent="0.25">
      <c r="A146" s="81" t="s">
        <v>71</v>
      </c>
      <c r="B146" s="2">
        <v>125</v>
      </c>
      <c r="C146" s="18"/>
      <c r="D146" s="7">
        <f>Июнь!J146</f>
        <v>0</v>
      </c>
      <c r="E146" s="7">
        <f>Июнь!J146+Июль!J146</f>
        <v>0</v>
      </c>
      <c r="F146" s="7">
        <f>E146+Август!J146</f>
        <v>264.58</v>
      </c>
      <c r="G146" s="23">
        <f>F146+Сентябрь!J146</f>
        <v>474.16999999999996</v>
      </c>
      <c r="H146" s="7">
        <f>G146+Октябрь!J146</f>
        <v>1159.6799999999998</v>
      </c>
      <c r="I146" s="7">
        <f>H146+Ноябрь!J146</f>
        <v>3287.5</v>
      </c>
      <c r="J146" s="7">
        <f>I146+Декабрь!J146</f>
        <v>2424.79</v>
      </c>
      <c r="K146" s="74">
        <f>Июнь!H146+Июль!H146+Август!H146+Сентябрь!H146+Октябрь!H146+Ноябрь!H146+Декабрь!H146</f>
        <v>3584.4700000000003</v>
      </c>
      <c r="L146" s="74">
        <f>Июнь!I146+Июль!I146+Август!I146+Сентябрь!I146+Октябрь!I146+Ноябрь!I146+Декабрь!I146</f>
        <v>1159.68</v>
      </c>
      <c r="M146" s="74">
        <f>Июнь!F146+Июль!F146+Август!F146+Сентябрь!F146+Октябрь!F146+Ноябрь!F146+Декабрь!F146</f>
        <v>1173.5300000000002</v>
      </c>
      <c r="N146" s="74">
        <f t="shared" si="6"/>
        <v>2424.79</v>
      </c>
      <c r="O146" s="151">
        <f t="shared" si="5"/>
        <v>0</v>
      </c>
    </row>
    <row r="147" spans="1:15" ht="15.95" customHeight="1" x14ac:dyDescent="0.25">
      <c r="A147" s="81" t="s">
        <v>72</v>
      </c>
      <c r="B147" s="2">
        <v>126</v>
      </c>
      <c r="C147" s="18"/>
      <c r="D147" s="7">
        <f>Июнь!J147</f>
        <v>0</v>
      </c>
      <c r="E147" s="7">
        <f>Июнь!J147+Июль!J147</f>
        <v>0</v>
      </c>
      <c r="F147" s="7">
        <f>E147+Август!J147</f>
        <v>0</v>
      </c>
      <c r="G147" s="23">
        <f>F147+Сентябрь!J147</f>
        <v>0</v>
      </c>
      <c r="H147" s="7">
        <f>G147+Октябрь!J147</f>
        <v>0</v>
      </c>
      <c r="I147" s="7">
        <f>H147+Ноябрь!J147</f>
        <v>0</v>
      </c>
      <c r="J147" s="7">
        <f>I147+Декабрь!J147</f>
        <v>58.63</v>
      </c>
      <c r="K147" s="74">
        <f>Июнь!H147+Июль!H147+Август!H147+Сентябрь!H147+Октябрь!H147+Ноябрь!H147+Декабрь!H147</f>
        <v>58.63</v>
      </c>
      <c r="L147" s="74">
        <f>Июнь!I147+Июль!I147+Август!I147+Сентябрь!I147+Октябрь!I147+Ноябрь!I147+Декабрь!I147</f>
        <v>0</v>
      </c>
      <c r="M147" s="74">
        <f>Июнь!F147+Июль!F147+Август!F147+Сентябрь!F147+Октябрь!F147+Ноябрь!F147+Декабрь!F147</f>
        <v>19.349999999999998</v>
      </c>
      <c r="N147" s="74">
        <f t="shared" si="6"/>
        <v>58.63</v>
      </c>
      <c r="O147" s="151">
        <f t="shared" si="5"/>
        <v>0</v>
      </c>
    </row>
    <row r="148" spans="1:15" ht="15.95" customHeight="1" x14ac:dyDescent="0.25">
      <c r="A148" s="81" t="s">
        <v>73</v>
      </c>
      <c r="B148" s="2">
        <v>127</v>
      </c>
      <c r="C148" s="18"/>
      <c r="D148" s="7">
        <f>Июнь!J148</f>
        <v>0</v>
      </c>
      <c r="E148" s="7">
        <f>Июнь!J148+Июль!J148</f>
        <v>0</v>
      </c>
      <c r="F148" s="7">
        <f>E148+Август!J148</f>
        <v>0</v>
      </c>
      <c r="G148" s="23">
        <f>F148+Сентябрь!J148</f>
        <v>0</v>
      </c>
      <c r="H148" s="7">
        <f>G148+Октябрь!J148</f>
        <v>0</v>
      </c>
      <c r="I148" s="7">
        <f>H148+Ноябрь!J148</f>
        <v>0</v>
      </c>
      <c r="J148" s="7">
        <f>I148+Декабрь!J148</f>
        <v>0</v>
      </c>
      <c r="K148" s="74">
        <f>Июнь!H148+Июль!H148+Август!H148+Сентябрь!H148+Октябрь!H148+Ноябрь!H148+Декабрь!H148</f>
        <v>0</v>
      </c>
      <c r="L148" s="74">
        <f>Июнь!I148+Июль!I148+Август!I148+Сентябрь!I148+Октябрь!I148+Ноябрь!I148+Декабрь!I148</f>
        <v>0</v>
      </c>
      <c r="M148" s="74">
        <f>Июнь!F148+Июль!F148+Август!F148+Сентябрь!F148+Октябрь!F148+Ноябрь!F148+Декабрь!F148</f>
        <v>0</v>
      </c>
      <c r="N148" s="74">
        <f t="shared" si="6"/>
        <v>0</v>
      </c>
      <c r="O148" s="151">
        <f t="shared" si="5"/>
        <v>0</v>
      </c>
    </row>
    <row r="149" spans="1:15" ht="15.95" customHeight="1" x14ac:dyDescent="0.25">
      <c r="A149" s="81" t="s">
        <v>74</v>
      </c>
      <c r="B149" s="2">
        <v>128</v>
      </c>
      <c r="C149" s="18"/>
      <c r="D149" s="7">
        <f>Июнь!J149</f>
        <v>0</v>
      </c>
      <c r="E149" s="7">
        <f>Июнь!J149+Июль!J149</f>
        <v>0</v>
      </c>
      <c r="F149" s="7">
        <f>E149+Август!J149</f>
        <v>0</v>
      </c>
      <c r="G149" s="23">
        <f>F149+Сентябрь!J149</f>
        <v>0</v>
      </c>
      <c r="H149" s="7">
        <f>G149+Октябрь!J149</f>
        <v>0</v>
      </c>
      <c r="I149" s="7">
        <f>H149+Ноябрь!J149</f>
        <v>0</v>
      </c>
      <c r="J149" s="7">
        <f>I149+Декабрь!J149</f>
        <v>0</v>
      </c>
      <c r="K149" s="74">
        <f>Июнь!H149+Июль!H149+Август!H149+Сентябрь!H149+Октябрь!H149+Ноябрь!H149+Декабрь!H149</f>
        <v>0</v>
      </c>
      <c r="L149" s="74">
        <f>Июнь!I149+Июль!I149+Август!I149+Сентябрь!I149+Октябрь!I149+Ноябрь!I149+Декабрь!I149</f>
        <v>0</v>
      </c>
      <c r="M149" s="74">
        <f>Июнь!F149+Июль!F149+Август!F149+Сентябрь!F149+Октябрь!F149+Ноябрь!F149+Декабрь!F149</f>
        <v>0</v>
      </c>
      <c r="N149" s="74">
        <f t="shared" si="6"/>
        <v>0</v>
      </c>
      <c r="O149" s="151">
        <f t="shared" si="5"/>
        <v>0</v>
      </c>
    </row>
    <row r="150" spans="1:15" ht="15.95" customHeight="1" x14ac:dyDescent="0.25">
      <c r="A150" s="81" t="s">
        <v>75</v>
      </c>
      <c r="B150" s="2">
        <v>129</v>
      </c>
      <c r="C150" s="18"/>
      <c r="D150" s="7">
        <f>Июнь!J150</f>
        <v>0</v>
      </c>
      <c r="E150" s="7">
        <f>Июнь!J150+Июль!J150</f>
        <v>0</v>
      </c>
      <c r="F150" s="7">
        <f>E150+Август!J150</f>
        <v>0</v>
      </c>
      <c r="G150" s="23">
        <f>F150+Сентябрь!J150</f>
        <v>0</v>
      </c>
      <c r="H150" s="7">
        <f>G150+Октябрь!J150</f>
        <v>0</v>
      </c>
      <c r="I150" s="7">
        <f>H150+Ноябрь!J150</f>
        <v>0</v>
      </c>
      <c r="J150" s="7">
        <f>I150+Декабрь!J150</f>
        <v>0</v>
      </c>
      <c r="K150" s="74">
        <f>Июнь!H150+Июль!H150+Август!H150+Сентябрь!H150+Октябрь!H150+Ноябрь!H150+Декабрь!H150</f>
        <v>0</v>
      </c>
      <c r="L150" s="74">
        <f>Июнь!I150+Июль!I150+Август!I150+Сентябрь!I150+Октябрь!I150+Ноябрь!I150+Декабрь!I150</f>
        <v>0</v>
      </c>
      <c r="M150" s="74">
        <f>Июнь!F150+Июль!F150+Август!F150+Сентябрь!F150+Октябрь!F150+Ноябрь!F150+Декабрь!F150</f>
        <v>0</v>
      </c>
      <c r="N150" s="74">
        <f t="shared" si="6"/>
        <v>0</v>
      </c>
      <c r="O150" s="151">
        <f t="shared" si="5"/>
        <v>0</v>
      </c>
    </row>
    <row r="151" spans="1:15" ht="15.95" customHeight="1" x14ac:dyDescent="0.25">
      <c r="A151" s="81" t="s">
        <v>76</v>
      </c>
      <c r="B151" s="2">
        <v>130</v>
      </c>
      <c r="C151" s="18"/>
      <c r="D151" s="7">
        <f>Июнь!J151</f>
        <v>193.03</v>
      </c>
      <c r="E151" s="7">
        <f>Июнь!J151+Июль!J151</f>
        <v>193.03</v>
      </c>
      <c r="F151" s="7">
        <f>E151+Август!J151</f>
        <v>1435.6299999999999</v>
      </c>
      <c r="G151" s="23">
        <f>F151+Сентябрь!J151</f>
        <v>2866.4399999999996</v>
      </c>
      <c r="H151" s="7">
        <f>G151+Октябрь!J151</f>
        <v>3906.7999999999993</v>
      </c>
      <c r="I151" s="7">
        <f>H151+Ноябрь!J151</f>
        <v>1401.0499999999993</v>
      </c>
      <c r="J151" s="7">
        <f>I151+Декабрь!J151</f>
        <v>1714.7199999999993</v>
      </c>
      <c r="K151" s="74">
        <f>Июнь!H151+Июль!H151+Август!H151+Сентябрь!H151+Октябрь!H151+Ноябрь!H151+Декабрь!H151</f>
        <v>4581.1599999999989</v>
      </c>
      <c r="L151" s="74">
        <f>Июнь!I151+Июль!I151+Август!I151+Сентябрь!I151+Октябрь!I151+Ноябрь!I151+Декабрь!I151</f>
        <v>2866.44</v>
      </c>
      <c r="M151" s="74">
        <f>Июнь!F151+Июль!F151+Август!F151+Сентябрь!F151+Октябрь!F151+Ноябрь!F151+Декабрь!F151</f>
        <v>1478.9299999999998</v>
      </c>
      <c r="N151" s="74">
        <f t="shared" si="6"/>
        <v>1714.7199999999989</v>
      </c>
      <c r="O151" s="151">
        <f t="shared" si="5"/>
        <v>0</v>
      </c>
    </row>
    <row r="152" spans="1:15" ht="15.95" customHeight="1" x14ac:dyDescent="0.25">
      <c r="A152" s="81" t="s">
        <v>76</v>
      </c>
      <c r="B152" s="2">
        <v>131</v>
      </c>
      <c r="C152" s="18"/>
      <c r="D152" s="7">
        <f>Июнь!J152</f>
        <v>0</v>
      </c>
      <c r="E152" s="7">
        <f>Июнь!J152+Июль!J152</f>
        <v>0</v>
      </c>
      <c r="F152" s="7">
        <f>E152+Август!J152</f>
        <v>0</v>
      </c>
      <c r="G152" s="23">
        <f>F152+Сентябрь!J152</f>
        <v>0</v>
      </c>
      <c r="H152" s="7">
        <f>G152+Октябрь!J152</f>
        <v>0</v>
      </c>
      <c r="I152" s="7">
        <f>H152+Ноябрь!J152</f>
        <v>0</v>
      </c>
      <c r="J152" s="7">
        <f>I152+Декабрь!J152</f>
        <v>0</v>
      </c>
      <c r="K152" s="74">
        <f>Июнь!H152+Июль!H152+Август!H152+Сентябрь!H152+Октябрь!H152+Ноябрь!H152+Декабрь!H152</f>
        <v>0</v>
      </c>
      <c r="L152" s="74">
        <f>Июнь!I152+Июль!I152+Август!I152+Сентябрь!I152+Октябрь!I152+Ноябрь!I152+Декабрь!I152</f>
        <v>0</v>
      </c>
      <c r="M152" s="74">
        <f>Июнь!F152+Июль!F152+Август!F152+Сентябрь!F152+Октябрь!F152+Ноябрь!F152+Декабрь!F152</f>
        <v>0</v>
      </c>
      <c r="N152" s="74">
        <f t="shared" si="6"/>
        <v>0</v>
      </c>
      <c r="O152" s="151">
        <f t="shared" si="5"/>
        <v>0</v>
      </c>
    </row>
    <row r="153" spans="1:15" ht="15.95" customHeight="1" x14ac:dyDescent="0.25">
      <c r="A153" s="81" t="s">
        <v>78</v>
      </c>
      <c r="B153" s="2">
        <v>132</v>
      </c>
      <c r="C153" s="18"/>
      <c r="D153" s="7">
        <f>Июнь!J153</f>
        <v>0</v>
      </c>
      <c r="E153" s="7">
        <f>Июнь!J153+Июль!J153</f>
        <v>0</v>
      </c>
      <c r="F153" s="7">
        <f>E153+Август!J153</f>
        <v>0</v>
      </c>
      <c r="G153" s="23">
        <f>F153+Сентябрь!J153</f>
        <v>0</v>
      </c>
      <c r="H153" s="7">
        <f>G153+Октябрь!J153</f>
        <v>0</v>
      </c>
      <c r="I153" s="7">
        <f>H153+Ноябрь!J153</f>
        <v>0</v>
      </c>
      <c r="J153" s="7">
        <f>I153+Декабрь!J153</f>
        <v>0</v>
      </c>
      <c r="K153" s="74">
        <f>Июнь!H153+Июль!H153+Август!H153+Сентябрь!H153+Октябрь!H153+Ноябрь!H153+Декабрь!H153</f>
        <v>0</v>
      </c>
      <c r="L153" s="74">
        <f>Июнь!I153+Июль!I153+Август!I153+Сентябрь!I153+Октябрь!I153+Ноябрь!I153+Декабрь!I153</f>
        <v>0</v>
      </c>
      <c r="M153" s="74">
        <f>Июнь!F153+Июль!F153+Август!F153+Сентябрь!F153+Октябрь!F153+Ноябрь!F153+Декабрь!F153</f>
        <v>0</v>
      </c>
      <c r="N153" s="74">
        <f t="shared" si="6"/>
        <v>0</v>
      </c>
      <c r="O153" s="151">
        <f t="shared" si="5"/>
        <v>0</v>
      </c>
    </row>
    <row r="154" spans="1:15" ht="15.95" hidden="1" customHeight="1" x14ac:dyDescent="0.25">
      <c r="A154" s="81"/>
      <c r="B154" s="2">
        <v>133</v>
      </c>
      <c r="C154" s="18"/>
      <c r="D154" s="7">
        <f>Июнь!J154</f>
        <v>0</v>
      </c>
      <c r="E154" s="7">
        <f>Июнь!J154+Июль!J154</f>
        <v>0</v>
      </c>
      <c r="F154" s="7">
        <f>E154+Август!J154</f>
        <v>0</v>
      </c>
      <c r="G154" s="23">
        <f>F154+Сентябрь!J154</f>
        <v>0</v>
      </c>
      <c r="H154" s="7">
        <f>G154+Октябрь!J154</f>
        <v>0</v>
      </c>
      <c r="I154" s="7">
        <f>H154+Ноябрь!J154</f>
        <v>0</v>
      </c>
      <c r="J154" s="7">
        <f>I154+Декабрь!J154</f>
        <v>0</v>
      </c>
      <c r="K154" s="74">
        <f>Июнь!H154+Июль!H154+Август!H154+Сентябрь!H154+Октябрь!H154+Ноябрь!H154+Декабрь!H154</f>
        <v>0</v>
      </c>
      <c r="L154" s="74">
        <f>Июнь!I154+Июль!I154+Август!I154+Сентябрь!I154+Октябрь!I154+Ноябрь!I154+Декабрь!I154</f>
        <v>0</v>
      </c>
      <c r="M154" s="74">
        <f>Июнь!F154+Июль!F154+Август!F154+Сентябрь!F154+Октябрь!F154+Ноябрь!F154+Декабрь!F154</f>
        <v>0</v>
      </c>
      <c r="N154" s="74">
        <f t="shared" si="6"/>
        <v>0</v>
      </c>
      <c r="O154" s="151">
        <f t="shared" si="5"/>
        <v>0</v>
      </c>
    </row>
    <row r="155" spans="1:15" ht="15.95" hidden="1" customHeight="1" x14ac:dyDescent="0.25">
      <c r="A155" s="81"/>
      <c r="B155" s="2">
        <v>134</v>
      </c>
      <c r="C155" s="18"/>
      <c r="D155" s="7">
        <f>Июнь!J155</f>
        <v>0</v>
      </c>
      <c r="E155" s="7">
        <f>Июнь!J155+Июль!J155</f>
        <v>0</v>
      </c>
      <c r="F155" s="7">
        <f>E155+Август!J155</f>
        <v>0</v>
      </c>
      <c r="G155" s="23">
        <f>F155+Сентябрь!J155</f>
        <v>0</v>
      </c>
      <c r="H155" s="7">
        <f>G155+Октябрь!J155</f>
        <v>0</v>
      </c>
      <c r="I155" s="7">
        <f>H155+Ноябрь!J155</f>
        <v>0</v>
      </c>
      <c r="J155" s="7">
        <f>I155+Декабрь!J155</f>
        <v>0</v>
      </c>
      <c r="K155" s="74">
        <f>Июнь!H155+Июль!H155+Август!H155+Сентябрь!H155+Октябрь!H155+Ноябрь!H155+Декабрь!H155</f>
        <v>0</v>
      </c>
      <c r="L155" s="74">
        <f>Июнь!I155+Июль!I155+Август!I155+Сентябрь!I155+Октябрь!I155+Ноябрь!I155+Декабрь!I155</f>
        <v>0</v>
      </c>
      <c r="M155" s="74">
        <f>Июнь!F155+Июль!F155+Август!F155+Сентябрь!F155+Октябрь!F155+Ноябрь!F155+Декабрь!F155</f>
        <v>0</v>
      </c>
      <c r="N155" s="74">
        <f t="shared" si="6"/>
        <v>0</v>
      </c>
      <c r="O155" s="151">
        <f t="shared" si="5"/>
        <v>0</v>
      </c>
    </row>
    <row r="156" spans="1:15" ht="15.95" customHeight="1" x14ac:dyDescent="0.25">
      <c r="A156" s="81" t="s">
        <v>79</v>
      </c>
      <c r="B156" s="2">
        <v>135</v>
      </c>
      <c r="C156" s="18"/>
      <c r="D156" s="7">
        <f>Июнь!J156</f>
        <v>0</v>
      </c>
      <c r="E156" s="7">
        <f>Июнь!J156+Июль!J156</f>
        <v>0.69</v>
      </c>
      <c r="F156" s="7">
        <f>E156+Август!J156</f>
        <v>4.84</v>
      </c>
      <c r="G156" s="23">
        <f>F156+Сентябрь!J156</f>
        <v>11.399999999999999</v>
      </c>
      <c r="H156" s="7">
        <f>G156+Октябрь!J156</f>
        <v>47.76</v>
      </c>
      <c r="I156" s="7">
        <f>H156+Ноябрь!J156</f>
        <v>66.72999999999999</v>
      </c>
      <c r="J156" s="7">
        <f>I156+Декабрь!J156</f>
        <v>73.549999999999983</v>
      </c>
      <c r="K156" s="74">
        <f>Июнь!H156+Июль!H156+Август!H156+Сентябрь!H156+Октябрь!H156+Ноябрь!H156+Декабрь!H156</f>
        <v>73.549999999999983</v>
      </c>
      <c r="L156" s="74">
        <f>Июнь!I156+Июль!I156+Август!I156+Сентябрь!I156+Октябрь!I156+Ноябрь!I156+Декабрь!I156</f>
        <v>0</v>
      </c>
      <c r="M156" s="74">
        <f>Июнь!F156+Июль!F156+Август!F156+Сентябрь!F156+Октябрь!F156+Ноябрь!F156+Декабрь!F156</f>
        <v>23.89</v>
      </c>
      <c r="N156" s="74">
        <f t="shared" si="6"/>
        <v>73.549999999999983</v>
      </c>
      <c r="O156" s="151">
        <f t="shared" si="5"/>
        <v>0</v>
      </c>
    </row>
    <row r="157" spans="1:15" ht="15.95" hidden="1" customHeight="1" x14ac:dyDescent="0.25">
      <c r="A157" s="81"/>
      <c r="B157" s="2">
        <v>136</v>
      </c>
      <c r="C157" s="18"/>
      <c r="D157" s="7">
        <f>Июнь!J157</f>
        <v>0</v>
      </c>
      <c r="E157" s="7">
        <f>Июнь!J157+Июль!J157</f>
        <v>0</v>
      </c>
      <c r="F157" s="7">
        <f>E157+Август!J157</f>
        <v>0</v>
      </c>
      <c r="G157" s="23">
        <f>F157+Сентябрь!J157</f>
        <v>0</v>
      </c>
      <c r="H157" s="7">
        <f>G157+Октябрь!J157</f>
        <v>0</v>
      </c>
      <c r="I157" s="7">
        <f>H157+Ноябрь!J157</f>
        <v>0</v>
      </c>
      <c r="J157" s="7">
        <f>I157+Декабрь!J157</f>
        <v>0</v>
      </c>
      <c r="K157" s="74">
        <f>Июнь!H157+Июль!H157+Август!H157+Сентябрь!H157+Октябрь!H157+Ноябрь!H157+Декабрь!H157</f>
        <v>0</v>
      </c>
      <c r="L157" s="74">
        <f>Июнь!I157+Июль!I157+Август!I157+Сентябрь!I157+Октябрь!I157+Ноябрь!I157+Декабрь!I157</f>
        <v>0</v>
      </c>
      <c r="M157" s="74">
        <f>Июнь!F157+Июль!F157+Август!F157+Сентябрь!F157+Октябрь!F157+Ноябрь!F157+Декабрь!F157</f>
        <v>0</v>
      </c>
      <c r="N157" s="74">
        <f t="shared" si="6"/>
        <v>0</v>
      </c>
      <c r="O157" s="151">
        <f t="shared" si="5"/>
        <v>0</v>
      </c>
    </row>
    <row r="158" spans="1:15" ht="15.95" hidden="1" customHeight="1" x14ac:dyDescent="0.25">
      <c r="A158" s="81"/>
      <c r="B158" s="2">
        <v>137</v>
      </c>
      <c r="C158" s="18"/>
      <c r="D158" s="7">
        <f>Июнь!J158</f>
        <v>0</v>
      </c>
      <c r="E158" s="7">
        <f>Июнь!J158+Июль!J158</f>
        <v>0</v>
      </c>
      <c r="F158" s="7">
        <f>E158+Август!J158</f>
        <v>0</v>
      </c>
      <c r="G158" s="23">
        <f>F158+Сентябрь!J158</f>
        <v>0</v>
      </c>
      <c r="H158" s="7">
        <f>G158+Октябрь!J158</f>
        <v>0</v>
      </c>
      <c r="I158" s="7">
        <f>H158+Ноябрь!J158</f>
        <v>0</v>
      </c>
      <c r="J158" s="7">
        <f>I158+Декабрь!J158</f>
        <v>0</v>
      </c>
      <c r="K158" s="74">
        <f>Июнь!H158+Июль!H158+Август!H158+Сентябрь!H158+Октябрь!H158+Ноябрь!H158+Декабрь!H158</f>
        <v>0</v>
      </c>
      <c r="L158" s="74">
        <f>Июнь!I158+Июль!I158+Август!I158+Сентябрь!I158+Октябрь!I158+Ноябрь!I158+Декабрь!I158</f>
        <v>0</v>
      </c>
      <c r="M158" s="74">
        <f>Июнь!F158+Июль!F158+Август!F158+Сентябрь!F158+Октябрь!F158+Ноябрь!F158+Декабрь!F158</f>
        <v>0</v>
      </c>
      <c r="N158" s="74">
        <f t="shared" si="6"/>
        <v>0</v>
      </c>
      <c r="O158" s="151">
        <f t="shared" si="5"/>
        <v>0</v>
      </c>
    </row>
    <row r="159" spans="1:15" ht="15.95" hidden="1" customHeight="1" x14ac:dyDescent="0.25">
      <c r="A159" s="81"/>
      <c r="B159" s="2">
        <v>138</v>
      </c>
      <c r="C159" s="18"/>
      <c r="D159" s="7">
        <f>Июнь!J159</f>
        <v>0</v>
      </c>
      <c r="E159" s="7">
        <f>Июнь!J159+Июль!J159</f>
        <v>0</v>
      </c>
      <c r="F159" s="7">
        <f>E159+Август!J159</f>
        <v>0</v>
      </c>
      <c r="G159" s="23">
        <f>F159+Сентябрь!J159</f>
        <v>0</v>
      </c>
      <c r="H159" s="7">
        <f>G159+Октябрь!J159</f>
        <v>0</v>
      </c>
      <c r="I159" s="7">
        <f>H159+Ноябрь!J159</f>
        <v>0</v>
      </c>
      <c r="J159" s="7">
        <f>I159+Декабрь!J159</f>
        <v>0</v>
      </c>
      <c r="K159" s="74">
        <f>Июнь!H159+Июль!H159+Август!H159+Сентябрь!H159+Октябрь!H159+Ноябрь!H159+Декабрь!H159</f>
        <v>0</v>
      </c>
      <c r="L159" s="74">
        <f>Июнь!I159+Июль!I159+Август!I159+Сентябрь!I159+Октябрь!I159+Ноябрь!I159+Декабрь!I159</f>
        <v>0</v>
      </c>
      <c r="M159" s="74">
        <f>Июнь!F159+Июль!F159+Август!F159+Сентябрь!F159+Октябрь!F159+Ноябрь!F159+Декабрь!F159</f>
        <v>0</v>
      </c>
      <c r="N159" s="74">
        <f t="shared" si="6"/>
        <v>0</v>
      </c>
      <c r="O159" s="151">
        <f t="shared" si="5"/>
        <v>0</v>
      </c>
    </row>
    <row r="160" spans="1:15" ht="15.95" customHeight="1" x14ac:dyDescent="0.25">
      <c r="A160" s="81" t="s">
        <v>80</v>
      </c>
      <c r="B160" s="2">
        <v>139</v>
      </c>
      <c r="C160" s="18"/>
      <c r="D160" s="7">
        <f>Июнь!J160</f>
        <v>0</v>
      </c>
      <c r="E160" s="7">
        <f>Июнь!J160+Июль!J160</f>
        <v>0</v>
      </c>
      <c r="F160" s="7">
        <f>E160+Август!J160</f>
        <v>0</v>
      </c>
      <c r="G160" s="23">
        <f>F160+Сентябрь!J160</f>
        <v>0</v>
      </c>
      <c r="H160" s="7">
        <f>G160+Октябрь!J160</f>
        <v>0</v>
      </c>
      <c r="I160" s="7">
        <f>H160+Ноябрь!J160</f>
        <v>0</v>
      </c>
      <c r="J160" s="7">
        <f>I160+Декабрь!J160</f>
        <v>0</v>
      </c>
      <c r="K160" s="74">
        <f>Июнь!H160+Июль!H160+Август!H160+Сентябрь!H160+Октябрь!H160+Ноябрь!H160+Декабрь!H160</f>
        <v>0</v>
      </c>
      <c r="L160" s="74">
        <f>Июнь!I160+Июль!I160+Август!I160+Сентябрь!I160+Октябрь!I160+Ноябрь!I160+Декабрь!I160</f>
        <v>0</v>
      </c>
      <c r="M160" s="74">
        <f>Июнь!F160+Июль!F160+Август!F160+Сентябрь!F160+Октябрь!F160+Ноябрь!F160+Декабрь!F160</f>
        <v>0</v>
      </c>
      <c r="N160" s="74">
        <f t="shared" si="6"/>
        <v>0</v>
      </c>
      <c r="O160" s="151">
        <f t="shared" si="5"/>
        <v>0</v>
      </c>
    </row>
    <row r="161" spans="1:15" ht="15.95" customHeight="1" x14ac:dyDescent="0.25">
      <c r="A161" s="81" t="s">
        <v>81</v>
      </c>
      <c r="B161" s="2">
        <v>140</v>
      </c>
      <c r="C161" s="18"/>
      <c r="D161" s="7">
        <f>Июнь!J161</f>
        <v>0</v>
      </c>
      <c r="E161" s="7">
        <f>Июнь!J161+Июль!J161</f>
        <v>0</v>
      </c>
      <c r="F161" s="7">
        <f>E161+Август!J161</f>
        <v>0</v>
      </c>
      <c r="G161" s="23">
        <f>F161+Сентябрь!J161</f>
        <v>0</v>
      </c>
      <c r="H161" s="7">
        <f>G161+Октябрь!J161</f>
        <v>0</v>
      </c>
      <c r="I161" s="7">
        <f>H161+Ноябрь!J161</f>
        <v>0</v>
      </c>
      <c r="J161" s="7">
        <f>I161+Декабрь!J161</f>
        <v>0</v>
      </c>
      <c r="K161" s="74">
        <f>Июнь!H161+Июль!H161+Август!H161+Сентябрь!H161+Октябрь!H161+Ноябрь!H161+Декабрь!H161</f>
        <v>0</v>
      </c>
      <c r="L161" s="74">
        <f>Июнь!I161+Июль!I161+Август!I161+Сентябрь!I161+Октябрь!I161+Ноябрь!I161+Декабрь!I161</f>
        <v>0</v>
      </c>
      <c r="M161" s="74">
        <f>Июнь!F161+Июль!F161+Август!F161+Сентябрь!F161+Октябрь!F161+Ноябрь!F161+Декабрь!F161</f>
        <v>0</v>
      </c>
      <c r="N161" s="74">
        <f t="shared" si="6"/>
        <v>0</v>
      </c>
      <c r="O161" s="151">
        <f t="shared" si="5"/>
        <v>0</v>
      </c>
    </row>
    <row r="162" spans="1:15" ht="15.95" customHeight="1" x14ac:dyDescent="0.25">
      <c r="A162" s="81" t="s">
        <v>162</v>
      </c>
      <c r="B162" s="2">
        <v>140</v>
      </c>
      <c r="C162" s="3" t="s">
        <v>120</v>
      </c>
      <c r="D162" s="7">
        <f>Июнь!J162</f>
        <v>0</v>
      </c>
      <c r="E162" s="7">
        <f>Июнь!J162+Июль!J162</f>
        <v>0</v>
      </c>
      <c r="F162" s="7">
        <f>E162+Август!J162</f>
        <v>0</v>
      </c>
      <c r="G162" s="23">
        <f>F162+Сентябрь!J162</f>
        <v>0</v>
      </c>
      <c r="H162" s="7">
        <f>G162+Октябрь!J162</f>
        <v>0</v>
      </c>
      <c r="I162" s="7">
        <f>H162+Ноябрь!J162</f>
        <v>0</v>
      </c>
      <c r="J162" s="7">
        <f>I162+Декабрь!J162</f>
        <v>0</v>
      </c>
      <c r="K162" s="74">
        <f>Июнь!H162+Июль!H162+Август!H162+Сентябрь!H162+Октябрь!H162+Ноябрь!H162+Декабрь!H162</f>
        <v>0</v>
      </c>
      <c r="L162" s="74">
        <f>Июнь!I162+Июль!I162+Август!I162+Сентябрь!I162+Октябрь!I162+Ноябрь!I162+Декабрь!I162</f>
        <v>0</v>
      </c>
      <c r="M162" s="74">
        <f>Июнь!F162+Июль!F162+Август!F162+Сентябрь!F162+Октябрь!F162+Ноябрь!F162+Декабрь!F162</f>
        <v>0</v>
      </c>
      <c r="N162" s="74">
        <f t="shared" si="6"/>
        <v>0</v>
      </c>
      <c r="O162" s="151">
        <f t="shared" si="5"/>
        <v>0</v>
      </c>
    </row>
    <row r="163" spans="1:15" ht="15.95" hidden="1" customHeight="1" x14ac:dyDescent="0.25">
      <c r="A163" s="81"/>
      <c r="B163" s="2">
        <v>141</v>
      </c>
      <c r="C163" s="18"/>
      <c r="D163" s="7">
        <f>Июнь!J163</f>
        <v>0</v>
      </c>
      <c r="E163" s="7">
        <f>Июнь!J163+Июль!J163</f>
        <v>0</v>
      </c>
      <c r="F163" s="7">
        <f>E163+Август!J163</f>
        <v>0</v>
      </c>
      <c r="G163" s="23">
        <f>F163+Сентябрь!J163</f>
        <v>0</v>
      </c>
      <c r="H163" s="7">
        <f>G163+Октябрь!J163</f>
        <v>0</v>
      </c>
      <c r="I163" s="7">
        <f>H163+Ноябрь!J163</f>
        <v>0</v>
      </c>
      <c r="J163" s="7">
        <f>I163+Декабрь!J163</f>
        <v>0</v>
      </c>
      <c r="K163" s="74">
        <f>Июнь!H163+Июль!H163+Август!H163+Сентябрь!H163+Октябрь!H163+Ноябрь!H163+Декабрь!H163</f>
        <v>0</v>
      </c>
      <c r="L163" s="74">
        <f>Июнь!I163+Июль!I163+Август!I163+Сентябрь!I163+Октябрь!I163+Ноябрь!I163+Декабрь!I163</f>
        <v>0</v>
      </c>
      <c r="M163" s="74">
        <f>Июнь!F163+Июль!F163+Август!F163+Сентябрь!F163+Октябрь!F163+Ноябрь!F163+Декабрь!F163</f>
        <v>0</v>
      </c>
      <c r="N163" s="74">
        <f t="shared" si="6"/>
        <v>0</v>
      </c>
      <c r="O163" s="151">
        <f t="shared" si="5"/>
        <v>0</v>
      </c>
    </row>
    <row r="164" spans="1:15" ht="15.95" hidden="1" customHeight="1" x14ac:dyDescent="0.25">
      <c r="A164" s="81"/>
      <c r="B164" s="2">
        <v>142</v>
      </c>
      <c r="C164" s="18"/>
      <c r="D164" s="7">
        <f>Июнь!J164</f>
        <v>0</v>
      </c>
      <c r="E164" s="7">
        <f>Июнь!J164+Июль!J164</f>
        <v>0</v>
      </c>
      <c r="F164" s="7">
        <f>E164+Август!J164</f>
        <v>0</v>
      </c>
      <c r="G164" s="23">
        <f>F164+Сентябрь!J164</f>
        <v>0</v>
      </c>
      <c r="H164" s="7">
        <f>G164+Октябрь!J164</f>
        <v>0</v>
      </c>
      <c r="I164" s="7">
        <f>H164+Ноябрь!J164</f>
        <v>0</v>
      </c>
      <c r="J164" s="7">
        <f>I164+Декабрь!J164</f>
        <v>0</v>
      </c>
      <c r="K164" s="74">
        <f>Июнь!H164+Июль!H164+Август!H164+Сентябрь!H164+Октябрь!H164+Ноябрь!H164+Декабрь!H164</f>
        <v>0</v>
      </c>
      <c r="L164" s="74">
        <f>Июнь!I164+Июль!I164+Август!I164+Сентябрь!I164+Октябрь!I164+Ноябрь!I164+Декабрь!I164</f>
        <v>0</v>
      </c>
      <c r="M164" s="74">
        <f>Июнь!F164+Июль!F164+Август!F164+Сентябрь!F164+Октябрь!F164+Ноябрь!F164+Декабрь!F164</f>
        <v>0</v>
      </c>
      <c r="N164" s="74">
        <f t="shared" si="6"/>
        <v>0</v>
      </c>
      <c r="O164" s="151">
        <f t="shared" si="5"/>
        <v>0</v>
      </c>
    </row>
    <row r="165" spans="1:15" ht="15.95" hidden="1" customHeight="1" x14ac:dyDescent="0.25">
      <c r="A165" s="81"/>
      <c r="B165" s="2">
        <v>142</v>
      </c>
      <c r="C165" s="3" t="s">
        <v>120</v>
      </c>
      <c r="D165" s="7">
        <f>Июнь!J165</f>
        <v>0</v>
      </c>
      <c r="E165" s="7">
        <f>Июнь!J165+Июль!J165</f>
        <v>0</v>
      </c>
      <c r="F165" s="7">
        <f>E165+Август!J165</f>
        <v>0</v>
      </c>
      <c r="G165" s="23">
        <f>F165+Сентябрь!J165</f>
        <v>0</v>
      </c>
      <c r="H165" s="7">
        <f>G165+Октябрь!J165</f>
        <v>0</v>
      </c>
      <c r="I165" s="7">
        <f>H165+Ноябрь!J165</f>
        <v>0</v>
      </c>
      <c r="J165" s="7">
        <f>I165+Декабрь!J165</f>
        <v>0</v>
      </c>
      <c r="K165" s="74">
        <f>Июнь!H165+Июль!H165+Август!H165+Сентябрь!H165+Октябрь!H165+Ноябрь!H165+Декабрь!H165</f>
        <v>0</v>
      </c>
      <c r="L165" s="74">
        <f>Июнь!I165+Июль!I165+Август!I165+Сентябрь!I165+Октябрь!I165+Ноябрь!I165+Декабрь!I165</f>
        <v>0</v>
      </c>
      <c r="M165" s="74">
        <f>Июнь!F165+Июль!F165+Август!F165+Сентябрь!F165+Октябрь!F165+Ноябрь!F165+Декабрь!F165</f>
        <v>0</v>
      </c>
      <c r="N165" s="74">
        <f t="shared" si="6"/>
        <v>0</v>
      </c>
      <c r="O165" s="151">
        <f t="shared" si="5"/>
        <v>0</v>
      </c>
    </row>
    <row r="166" spans="1:15" ht="15.95" hidden="1" customHeight="1" x14ac:dyDescent="0.25">
      <c r="A166" s="81"/>
      <c r="B166" s="2">
        <v>143</v>
      </c>
      <c r="C166" s="18"/>
      <c r="D166" s="7">
        <f>Июнь!J166</f>
        <v>0</v>
      </c>
      <c r="E166" s="7">
        <f>Июнь!J166+Июль!J166</f>
        <v>0</v>
      </c>
      <c r="F166" s="7">
        <f>E166+Август!J166</f>
        <v>0</v>
      </c>
      <c r="G166" s="23">
        <f>F166+Сентябрь!J166</f>
        <v>0</v>
      </c>
      <c r="H166" s="7">
        <f>G166+Октябрь!J166</f>
        <v>0</v>
      </c>
      <c r="I166" s="7">
        <f>H166+Ноябрь!J166</f>
        <v>0</v>
      </c>
      <c r="J166" s="7">
        <f>I166+Декабрь!J166</f>
        <v>0</v>
      </c>
      <c r="K166" s="74">
        <f>Июнь!H166+Июль!H166+Август!H166+Сентябрь!H166+Октябрь!H166+Ноябрь!H166+Декабрь!H166</f>
        <v>0</v>
      </c>
      <c r="L166" s="74">
        <f>Июнь!I166+Июль!I166+Август!I166+Сентябрь!I166+Октябрь!I166+Ноябрь!I166+Декабрь!I166</f>
        <v>0</v>
      </c>
      <c r="M166" s="74">
        <f>Июнь!F166+Июль!F166+Август!F166+Сентябрь!F166+Октябрь!F166+Ноябрь!F166+Декабрь!F166</f>
        <v>0</v>
      </c>
      <c r="N166" s="74">
        <f t="shared" si="6"/>
        <v>0</v>
      </c>
      <c r="O166" s="151">
        <f t="shared" si="5"/>
        <v>0</v>
      </c>
    </row>
    <row r="167" spans="1:15" ht="15.95" hidden="1" customHeight="1" x14ac:dyDescent="0.25">
      <c r="A167" s="81"/>
      <c r="B167" s="2">
        <v>144</v>
      </c>
      <c r="C167" s="18"/>
      <c r="D167" s="7">
        <f>Июнь!J167</f>
        <v>0</v>
      </c>
      <c r="E167" s="7">
        <f>Июнь!J167+Июль!J167</f>
        <v>0</v>
      </c>
      <c r="F167" s="7">
        <f>E167+Август!J167</f>
        <v>0</v>
      </c>
      <c r="G167" s="23">
        <f>F167+Сентябрь!J167</f>
        <v>0</v>
      </c>
      <c r="H167" s="7">
        <f>G167+Октябрь!J167</f>
        <v>0</v>
      </c>
      <c r="I167" s="7">
        <f>H167+Ноябрь!J167</f>
        <v>0</v>
      </c>
      <c r="J167" s="7">
        <f>I167+Декабрь!J167</f>
        <v>0</v>
      </c>
      <c r="K167" s="74">
        <f>Июнь!H167+Июль!H167+Август!H167+Сентябрь!H167+Октябрь!H167+Ноябрь!H167+Декабрь!H167</f>
        <v>0</v>
      </c>
      <c r="L167" s="74">
        <f>Июнь!I167+Июль!I167+Август!I167+Сентябрь!I167+Октябрь!I167+Ноябрь!I167+Декабрь!I167</f>
        <v>0</v>
      </c>
      <c r="M167" s="74">
        <f>Июнь!F167+Июль!F167+Август!F167+Сентябрь!F167+Октябрь!F167+Ноябрь!F167+Декабрь!F167</f>
        <v>0</v>
      </c>
      <c r="N167" s="74">
        <f t="shared" si="6"/>
        <v>0</v>
      </c>
      <c r="O167" s="151">
        <f t="shared" si="5"/>
        <v>0</v>
      </c>
    </row>
    <row r="168" spans="1:15" ht="15.95" customHeight="1" x14ac:dyDescent="0.25">
      <c r="A168" s="81" t="s">
        <v>82</v>
      </c>
      <c r="B168" s="2">
        <v>145</v>
      </c>
      <c r="C168" s="18"/>
      <c r="D168" s="7">
        <f>Июнь!J168</f>
        <v>0</v>
      </c>
      <c r="E168" s="7">
        <f>Июнь!J168+Июль!J168</f>
        <v>0</v>
      </c>
      <c r="F168" s="7">
        <f>E168+Август!J168</f>
        <v>0</v>
      </c>
      <c r="G168" s="23">
        <f>F168+Сентябрь!J168</f>
        <v>0</v>
      </c>
      <c r="H168" s="7">
        <f>G168+Октябрь!J168</f>
        <v>294.61</v>
      </c>
      <c r="I168" s="7">
        <f>H168+Ноябрь!J168</f>
        <v>295.06</v>
      </c>
      <c r="J168" s="7">
        <f>I168+Декабрь!J168</f>
        <v>295.06</v>
      </c>
      <c r="K168" s="74">
        <f>Июнь!H168+Июль!H168+Август!H168+Сентябрь!H168+Октябрь!H168+Ноябрь!H168+Декабрь!H168</f>
        <v>295.06</v>
      </c>
      <c r="L168" s="74">
        <f>Июнь!I168+Июль!I168+Август!I168+Сентябрь!I168+Октябрь!I168+Ноябрь!I168+Декабрь!I168</f>
        <v>0</v>
      </c>
      <c r="M168" s="74">
        <f>Июнь!F168+Июль!F168+Август!F168+Сентябрь!F168+Октябрь!F168+Ноябрь!F168+Декабрь!F168</f>
        <v>94.88</v>
      </c>
      <c r="N168" s="74">
        <f t="shared" si="6"/>
        <v>295.06</v>
      </c>
      <c r="O168" s="151">
        <f t="shared" si="5"/>
        <v>0</v>
      </c>
    </row>
    <row r="169" spans="1:15" ht="15.95" hidden="1" customHeight="1" x14ac:dyDescent="0.25">
      <c r="A169" s="81"/>
      <c r="B169" s="2">
        <v>146</v>
      </c>
      <c r="C169" s="18"/>
      <c r="D169" s="7">
        <f>Июнь!J169</f>
        <v>0</v>
      </c>
      <c r="E169" s="7">
        <f>Июнь!J169+Июль!J169</f>
        <v>0</v>
      </c>
      <c r="F169" s="7">
        <f>E169+Август!J169</f>
        <v>0</v>
      </c>
      <c r="G169" s="23">
        <f>F169+Сентябрь!J169</f>
        <v>0</v>
      </c>
      <c r="H169" s="7">
        <f>G169+Октябрь!J169</f>
        <v>0</v>
      </c>
      <c r="I169" s="7">
        <f>H169+Ноябрь!J169</f>
        <v>0</v>
      </c>
      <c r="J169" s="7">
        <f>I169+Декабрь!J169</f>
        <v>0</v>
      </c>
      <c r="K169" s="74">
        <f>Июнь!H169+Июль!H169+Август!H169+Сентябрь!H169+Октябрь!H169+Ноябрь!H169+Декабрь!H169</f>
        <v>0</v>
      </c>
      <c r="L169" s="74">
        <f>Июнь!I169+Июль!I169+Август!I169+Сентябрь!I169+Октябрь!I169+Ноябрь!I169+Декабрь!I169</f>
        <v>0</v>
      </c>
      <c r="M169" s="74">
        <f>Июнь!F169+Июль!F169+Август!F169+Сентябрь!F169+Октябрь!F169+Ноябрь!F169+Декабрь!F169</f>
        <v>0</v>
      </c>
      <c r="N169" s="74">
        <f t="shared" si="6"/>
        <v>0</v>
      </c>
      <c r="O169" s="151">
        <f t="shared" si="5"/>
        <v>0</v>
      </c>
    </row>
    <row r="170" spans="1:15" ht="15.95" hidden="1" customHeight="1" x14ac:dyDescent="0.25">
      <c r="A170" s="81"/>
      <c r="B170" s="2">
        <v>147</v>
      </c>
      <c r="C170" s="18"/>
      <c r="D170" s="7">
        <f>Июнь!J170</f>
        <v>0</v>
      </c>
      <c r="E170" s="7">
        <f>Июнь!J170+Июль!J170</f>
        <v>0</v>
      </c>
      <c r="F170" s="7">
        <f>E170+Август!J170</f>
        <v>0</v>
      </c>
      <c r="G170" s="23">
        <f>F170+Сентябрь!J170</f>
        <v>0</v>
      </c>
      <c r="H170" s="7">
        <f>G170+Октябрь!J170</f>
        <v>0</v>
      </c>
      <c r="I170" s="7">
        <f>H170+Ноябрь!J170</f>
        <v>0</v>
      </c>
      <c r="J170" s="7">
        <f>I170+Декабрь!J170</f>
        <v>0</v>
      </c>
      <c r="K170" s="74">
        <f>Июнь!H170+Июль!H170+Август!H170+Сентябрь!H170+Октябрь!H170+Ноябрь!H170+Декабрь!H170</f>
        <v>0</v>
      </c>
      <c r="L170" s="74">
        <f>Июнь!I170+Июль!I170+Август!I170+Сентябрь!I170+Октябрь!I170+Ноябрь!I170+Декабрь!I170</f>
        <v>0</v>
      </c>
      <c r="M170" s="74">
        <f>Июнь!F170+Июль!F170+Август!F170+Сентябрь!F170+Октябрь!F170+Ноябрь!F170+Декабрь!F170</f>
        <v>0</v>
      </c>
      <c r="N170" s="74">
        <f t="shared" si="6"/>
        <v>0</v>
      </c>
      <c r="O170" s="151">
        <f t="shared" si="5"/>
        <v>0</v>
      </c>
    </row>
    <row r="171" spans="1:15" ht="15.95" customHeight="1" x14ac:dyDescent="0.25">
      <c r="A171" s="81" t="s">
        <v>83</v>
      </c>
      <c r="B171" s="3">
        <v>148</v>
      </c>
      <c r="C171" s="18"/>
      <c r="D171" s="7">
        <f>Июнь!J171</f>
        <v>0</v>
      </c>
      <c r="E171" s="7">
        <f>Июнь!J171+Июль!J171</f>
        <v>0</v>
      </c>
      <c r="F171" s="7">
        <f>E171+Август!J171</f>
        <v>0</v>
      </c>
      <c r="G171" s="23">
        <f>F171+Сентябрь!J171</f>
        <v>0</v>
      </c>
      <c r="H171" s="7">
        <f>G171+Октябрь!J171</f>
        <v>0</v>
      </c>
      <c r="I171" s="7">
        <f>H171+Ноябрь!J171</f>
        <v>0</v>
      </c>
      <c r="J171" s="7">
        <f>I171+Декабрь!J171</f>
        <v>0</v>
      </c>
      <c r="K171" s="74">
        <f>Июнь!H171+Июль!H171+Август!H171+Сентябрь!H171+Октябрь!H171+Ноябрь!H171+Декабрь!H171</f>
        <v>0</v>
      </c>
      <c r="L171" s="74">
        <f>Июнь!I171+Июль!I171+Август!I171+Сентябрь!I171+Октябрь!I171+Ноябрь!I171+Декабрь!I171</f>
        <v>0</v>
      </c>
      <c r="M171" s="74">
        <f>Июнь!F171+Июль!F171+Август!F171+Сентябрь!F171+Октябрь!F171+Ноябрь!F171+Декабрь!F171</f>
        <v>0</v>
      </c>
      <c r="N171" s="74">
        <f t="shared" si="6"/>
        <v>0</v>
      </c>
      <c r="O171" s="151">
        <f t="shared" si="5"/>
        <v>0</v>
      </c>
    </row>
    <row r="172" spans="1:15" ht="15.95" customHeight="1" x14ac:dyDescent="0.25">
      <c r="A172" s="81" t="s">
        <v>84</v>
      </c>
      <c r="B172" s="2">
        <v>149</v>
      </c>
      <c r="C172" s="18"/>
      <c r="D172" s="7">
        <f>Июнь!J172</f>
        <v>81.16</v>
      </c>
      <c r="E172" s="7">
        <f>Июнь!J172+Июль!J172</f>
        <v>211.67</v>
      </c>
      <c r="F172" s="7">
        <f>E172+Август!J172</f>
        <v>387.04999999999995</v>
      </c>
      <c r="G172" s="23">
        <f>F172+Сентябрь!J172</f>
        <v>497.12999999999994</v>
      </c>
      <c r="H172" s="7">
        <f>G172+Октябрь!J172</f>
        <v>587.43999999999994</v>
      </c>
      <c r="I172" s="7">
        <f>H172+Ноябрь!J172</f>
        <v>619.46999999999991</v>
      </c>
      <c r="J172" s="7">
        <f>I172+Декабрь!J172</f>
        <v>619.46999999999991</v>
      </c>
      <c r="K172" s="74">
        <f>Июнь!H172+Июль!H172+Август!H172+Сентябрь!H172+Октябрь!H172+Ноябрь!H172+Декабрь!H172</f>
        <v>619.46999999999991</v>
      </c>
      <c r="L172" s="74">
        <f>Июнь!I172+Июль!I172+Август!I172+Сентябрь!I172+Октябрь!I172+Ноябрь!I172+Декабрь!I172</f>
        <v>0</v>
      </c>
      <c r="M172" s="74">
        <f>Июнь!F172+Июль!F172+Август!F172+Сентябрь!F172+Октябрь!F172+Ноябрь!F172+Декабрь!F172</f>
        <v>199.73999999999998</v>
      </c>
      <c r="N172" s="74">
        <f t="shared" si="6"/>
        <v>619.46999999999991</v>
      </c>
      <c r="O172" s="151">
        <f t="shared" si="5"/>
        <v>0</v>
      </c>
    </row>
    <row r="173" spans="1:15" ht="15.95" customHeight="1" x14ac:dyDescent="0.25">
      <c r="A173" s="81" t="s">
        <v>84</v>
      </c>
      <c r="B173" s="2">
        <v>150</v>
      </c>
      <c r="C173" s="18"/>
      <c r="D173" s="7">
        <f>Июнь!J173</f>
        <v>0</v>
      </c>
      <c r="E173" s="7">
        <f>Июнь!J173+Июль!J173</f>
        <v>0</v>
      </c>
      <c r="F173" s="7">
        <f>E173+Август!J173</f>
        <v>0</v>
      </c>
      <c r="G173" s="23">
        <f>F173+Сентябрь!J173</f>
        <v>0</v>
      </c>
      <c r="H173" s="7">
        <f>G173+Октябрь!J173</f>
        <v>0</v>
      </c>
      <c r="I173" s="7">
        <f>H173+Ноябрь!J173</f>
        <v>0</v>
      </c>
      <c r="J173" s="7">
        <f>I173+Декабрь!J173</f>
        <v>0</v>
      </c>
      <c r="K173" s="74">
        <f>Июнь!H173+Июль!H173+Август!H173+Сентябрь!H173+Октябрь!H173+Ноябрь!H173+Декабрь!H173</f>
        <v>0</v>
      </c>
      <c r="L173" s="74">
        <f>Июнь!I173+Июль!I173+Август!I173+Сентябрь!I173+Октябрь!I173+Ноябрь!I173+Декабрь!I173</f>
        <v>0</v>
      </c>
      <c r="M173" s="74">
        <f>Июнь!F173+Июль!F173+Август!F173+Сентябрь!F173+Октябрь!F173+Ноябрь!F173+Декабрь!F173</f>
        <v>0</v>
      </c>
      <c r="N173" s="74">
        <f t="shared" si="6"/>
        <v>0</v>
      </c>
      <c r="O173" s="151">
        <f t="shared" si="5"/>
        <v>0</v>
      </c>
    </row>
    <row r="174" spans="1:15" ht="15.95" customHeight="1" x14ac:dyDescent="0.25">
      <c r="A174" s="81" t="s">
        <v>85</v>
      </c>
      <c r="B174" s="2">
        <v>151</v>
      </c>
      <c r="C174" s="18"/>
      <c r="D174" s="7">
        <f>Июнь!J174</f>
        <v>0</v>
      </c>
      <c r="E174" s="7">
        <f>Июнь!J174+Июль!J174</f>
        <v>0</v>
      </c>
      <c r="F174" s="7">
        <f>E174+Август!J174</f>
        <v>0</v>
      </c>
      <c r="G174" s="23">
        <f>F174+Сентябрь!J174</f>
        <v>0</v>
      </c>
      <c r="H174" s="7">
        <f>G174+Октябрь!J174</f>
        <v>0</v>
      </c>
      <c r="I174" s="7">
        <f>H174+Ноябрь!J174</f>
        <v>0</v>
      </c>
      <c r="J174" s="7">
        <f>I174+Декабрь!J174</f>
        <v>0</v>
      </c>
      <c r="K174" s="74">
        <f>Июнь!H174+Июль!H174+Август!H174+Сентябрь!H174+Октябрь!H174+Ноябрь!H174+Декабрь!H174</f>
        <v>0</v>
      </c>
      <c r="L174" s="74">
        <f>Июнь!I174+Июль!I174+Август!I174+Сентябрь!I174+Октябрь!I174+Ноябрь!I174+Декабрь!I174</f>
        <v>0</v>
      </c>
      <c r="M174" s="74">
        <f>Июнь!F174+Июль!F174+Август!F174+Сентябрь!F174+Октябрь!F174+Ноябрь!F174+Декабрь!F174</f>
        <v>0</v>
      </c>
      <c r="N174" s="74">
        <f t="shared" si="6"/>
        <v>0</v>
      </c>
      <c r="O174" s="151">
        <f t="shared" si="5"/>
        <v>0</v>
      </c>
    </row>
    <row r="175" spans="1:15" ht="15.95" customHeight="1" x14ac:dyDescent="0.25">
      <c r="A175" s="81" t="s">
        <v>86</v>
      </c>
      <c r="B175" s="2">
        <v>152</v>
      </c>
      <c r="C175" s="18"/>
      <c r="D175" s="7">
        <f>Июнь!J175</f>
        <v>0</v>
      </c>
      <c r="E175" s="7">
        <f>Июнь!J175+Июль!J175</f>
        <v>0</v>
      </c>
      <c r="F175" s="7">
        <f>E175+Август!J175</f>
        <v>0</v>
      </c>
      <c r="G175" s="23">
        <f>F175+Сентябрь!J175</f>
        <v>0</v>
      </c>
      <c r="H175" s="7">
        <f>G175+Октябрь!J175</f>
        <v>0</v>
      </c>
      <c r="I175" s="7">
        <f>H175+Ноябрь!J175</f>
        <v>0</v>
      </c>
      <c r="J175" s="7">
        <f>I175+Декабрь!J175</f>
        <v>0</v>
      </c>
      <c r="K175" s="74">
        <f>Июнь!H175+Июль!H175+Август!H175+Сентябрь!H175+Октябрь!H175+Ноябрь!H175+Декабрь!H175</f>
        <v>0</v>
      </c>
      <c r="L175" s="74">
        <f>Июнь!I175+Июль!I175+Август!I175+Сентябрь!I175+Октябрь!I175+Ноябрь!I175+Декабрь!I175</f>
        <v>0</v>
      </c>
      <c r="M175" s="74">
        <f>Июнь!F175+Июль!F175+Август!F175+Сентябрь!F175+Октябрь!F175+Ноябрь!F175+Декабрь!F175</f>
        <v>0</v>
      </c>
      <c r="N175" s="74">
        <f t="shared" si="6"/>
        <v>0</v>
      </c>
      <c r="O175" s="151">
        <f t="shared" si="5"/>
        <v>0</v>
      </c>
    </row>
    <row r="176" spans="1:15" ht="15.95" customHeight="1" x14ac:dyDescent="0.25">
      <c r="A176" s="81" t="s">
        <v>87</v>
      </c>
      <c r="B176" s="2">
        <v>153</v>
      </c>
      <c r="C176" s="18"/>
      <c r="D176" s="7">
        <f>Июнь!J176</f>
        <v>0</v>
      </c>
      <c r="E176" s="7">
        <f>Июнь!J176+Июль!J176</f>
        <v>-375.37</v>
      </c>
      <c r="F176" s="7">
        <f>E176+Август!J176</f>
        <v>-375.03000000000003</v>
      </c>
      <c r="G176" s="23">
        <f>F176+Сентябрь!J176</f>
        <v>647.22</v>
      </c>
      <c r="H176" s="7">
        <f>G176+Октябрь!J176</f>
        <v>1252.22</v>
      </c>
      <c r="I176" s="7">
        <f>H176+Ноябрь!J176</f>
        <v>2249.5700000000002</v>
      </c>
      <c r="J176" s="7">
        <f>I176+Декабрь!J176</f>
        <v>-214.42999999999984</v>
      </c>
      <c r="K176" s="74">
        <f>Июнь!H176+Июль!H176+Август!H176+Сентябрь!H176+Октябрь!H176+Ноябрь!H176+Декабрь!H176</f>
        <v>4467.5700000000006</v>
      </c>
      <c r="L176" s="74">
        <f>Июнь!I176+Июль!I176+Август!I176+Сентябрь!I176+Октябрь!I176+Ноябрь!I176+Декабрь!I176</f>
        <v>4682</v>
      </c>
      <c r="M176" s="74">
        <f>Июнь!F176+Июль!F176+Август!F176+Сентябрь!F176+Октябрь!F176+Ноябрь!F176+Декабрь!F176</f>
        <v>1448.58</v>
      </c>
      <c r="N176" s="74">
        <f t="shared" si="6"/>
        <v>-214.42999999999938</v>
      </c>
      <c r="O176" s="151">
        <f t="shared" si="5"/>
        <v>4.5474735088646412E-13</v>
      </c>
    </row>
    <row r="177" spans="1:15" ht="15.95" hidden="1" customHeight="1" x14ac:dyDescent="0.25">
      <c r="A177" s="81"/>
      <c r="B177" s="2">
        <v>153</v>
      </c>
      <c r="C177" s="3" t="s">
        <v>120</v>
      </c>
      <c r="D177" s="7">
        <f>Июнь!J177</f>
        <v>0</v>
      </c>
      <c r="E177" s="7">
        <f>Июнь!J177+Июль!J177</f>
        <v>0</v>
      </c>
      <c r="F177" s="7">
        <f>E177+Август!J177</f>
        <v>0</v>
      </c>
      <c r="G177" s="23">
        <f>F177+Сентябрь!J177</f>
        <v>0</v>
      </c>
      <c r="H177" s="7">
        <f>G177+Октябрь!J177</f>
        <v>0</v>
      </c>
      <c r="I177" s="7">
        <f>H177+Ноябрь!J177</f>
        <v>0</v>
      </c>
      <c r="J177" s="7">
        <f>I177+Декабрь!J177</f>
        <v>0</v>
      </c>
      <c r="K177" s="74">
        <f>Июнь!H177+Июль!H177+Август!H177+Сентябрь!H177+Октябрь!H177+Ноябрь!H177+Декабрь!H176</f>
        <v>0</v>
      </c>
      <c r="L177" s="74">
        <f>Июнь!I177+Июль!I177+Август!I177+Сентябрь!I177+Октябрь!I177+Ноябрь!I177+Декабрь!I177</f>
        <v>0</v>
      </c>
      <c r="M177" s="74">
        <f>Июнь!F177+Июль!F177+Август!F177+Сентябрь!F177+Октябрь!F177+Ноябрь!F177+Декабрь!F176</f>
        <v>0</v>
      </c>
      <c r="N177" s="74">
        <f t="shared" si="6"/>
        <v>0</v>
      </c>
      <c r="O177" s="151">
        <f t="shared" si="5"/>
        <v>0</v>
      </c>
    </row>
    <row r="178" spans="1:15" ht="15.95" customHeight="1" x14ac:dyDescent="0.25">
      <c r="A178" s="81" t="s">
        <v>88</v>
      </c>
      <c r="B178" s="2">
        <v>154</v>
      </c>
      <c r="C178" s="18"/>
      <c r="D178" s="7">
        <f>Июнь!J178</f>
        <v>0</v>
      </c>
      <c r="E178" s="7">
        <f>Июнь!J178+Июль!J178</f>
        <v>0</v>
      </c>
      <c r="F178" s="7">
        <f>E178+Август!J178</f>
        <v>0</v>
      </c>
      <c r="G178" s="23">
        <f>F178+Сентябрь!J178</f>
        <v>0</v>
      </c>
      <c r="H178" s="7">
        <f>G178+Октябрь!J178</f>
        <v>0</v>
      </c>
      <c r="I178" s="7">
        <f>H178+Ноябрь!J178</f>
        <v>0</v>
      </c>
      <c r="J178" s="7">
        <f>I178+Декабрь!J178</f>
        <v>0</v>
      </c>
      <c r="K178" s="74">
        <f>Июнь!H178+Июль!H178+Август!H178+Сентябрь!H178+Октябрь!H178+Ноябрь!H178+Декабрь!H178</f>
        <v>0</v>
      </c>
      <c r="L178" s="74">
        <f>Июнь!I178+Июль!I178+Август!I178+Сентябрь!I178+Октябрь!I178+Ноябрь!I178+Декабрь!I178</f>
        <v>0</v>
      </c>
      <c r="M178" s="74">
        <f>Июнь!F178+Июль!F178+Август!F178+Сентябрь!F178+Октябрь!F178+Ноябрь!F178+Декабрь!F178</f>
        <v>0</v>
      </c>
      <c r="N178" s="74">
        <f t="shared" si="6"/>
        <v>0</v>
      </c>
      <c r="O178" s="151">
        <f t="shared" si="5"/>
        <v>0</v>
      </c>
    </row>
    <row r="179" spans="1:15" ht="15.95" customHeight="1" x14ac:dyDescent="0.25">
      <c r="A179" s="81" t="s">
        <v>89</v>
      </c>
      <c r="B179" s="2">
        <v>155</v>
      </c>
      <c r="C179" s="18"/>
      <c r="D179" s="7">
        <f>Июнь!J179</f>
        <v>0</v>
      </c>
      <c r="E179" s="7">
        <f>Июнь!J179+Июль!J179</f>
        <v>0</v>
      </c>
      <c r="F179" s="7">
        <f>E179+Август!J179</f>
        <v>0</v>
      </c>
      <c r="G179" s="23">
        <f>F179+Сентябрь!J179</f>
        <v>0</v>
      </c>
      <c r="H179" s="7">
        <f>G179+Октябрь!J179</f>
        <v>0</v>
      </c>
      <c r="I179" s="7">
        <f>H179+Ноябрь!J179</f>
        <v>0</v>
      </c>
      <c r="J179" s="7">
        <f>I179+Декабрь!J179</f>
        <v>1.21</v>
      </c>
      <c r="K179" s="74">
        <f>Июнь!H179+Июль!H179+Август!H179+Сентябрь!H179+Октябрь!H179+Ноябрь!H179+Декабрь!H179</f>
        <v>1.21</v>
      </c>
      <c r="L179" s="74">
        <f>Июнь!I179+Июль!I179+Август!I179+Сентябрь!I179+Октябрь!I179+Ноябрь!I179+Декабрь!I179</f>
        <v>0</v>
      </c>
      <c r="M179" s="74">
        <f>Июнь!F179+Июль!F179+Август!F179+Сентябрь!F179+Октябрь!F179+Ноябрь!F179+Декабрь!F179</f>
        <v>0.39999999999999991</v>
      </c>
      <c r="N179" s="74">
        <f t="shared" si="6"/>
        <v>1.21</v>
      </c>
      <c r="O179" s="151">
        <f t="shared" si="5"/>
        <v>0</v>
      </c>
    </row>
    <row r="180" spans="1:15" ht="15.95" customHeight="1" x14ac:dyDescent="0.25">
      <c r="A180" s="81" t="s">
        <v>90</v>
      </c>
      <c r="B180" s="2">
        <v>156</v>
      </c>
      <c r="C180" s="18"/>
      <c r="D180" s="7">
        <f>Июнь!J180</f>
        <v>0</v>
      </c>
      <c r="E180" s="7">
        <f>Июнь!J180+Июль!J180</f>
        <v>0</v>
      </c>
      <c r="F180" s="7">
        <f>E180+Август!J180</f>
        <v>0</v>
      </c>
      <c r="G180" s="23">
        <f>F180+Сентябрь!J180</f>
        <v>0</v>
      </c>
      <c r="H180" s="7">
        <f>G180+Октябрь!J180</f>
        <v>0</v>
      </c>
      <c r="I180" s="7">
        <f>H180+Ноябрь!J180</f>
        <v>0.88</v>
      </c>
      <c r="J180" s="7">
        <f>I180+Декабрь!J180</f>
        <v>0.88</v>
      </c>
      <c r="K180" s="74">
        <f>Июнь!H180+Июль!H180+Август!H180+Сентябрь!H180+Октябрь!H180+Ноябрь!H180+Декабрь!H180</f>
        <v>0.88</v>
      </c>
      <c r="L180" s="74">
        <f>Июнь!I180+Июль!I180+Август!I180+Сентябрь!I180+Октябрь!I180+Ноябрь!I180+Декабрь!I180</f>
        <v>0</v>
      </c>
      <c r="M180" s="74">
        <f>Июнь!F180+Июль!F180+Август!F180+Сентябрь!F180+Октябрь!F180+Ноябрь!F180+Декабрь!F180</f>
        <v>0.29000000000000004</v>
      </c>
      <c r="N180" s="74">
        <f t="shared" si="6"/>
        <v>0.88</v>
      </c>
      <c r="O180" s="151">
        <f t="shared" si="5"/>
        <v>0</v>
      </c>
    </row>
    <row r="181" spans="1:15" ht="15.95" customHeight="1" x14ac:dyDescent="0.25">
      <c r="A181" s="81" t="s">
        <v>91</v>
      </c>
      <c r="B181" s="2">
        <v>157</v>
      </c>
      <c r="C181" s="18"/>
      <c r="D181" s="7">
        <f>Июнь!J181</f>
        <v>0</v>
      </c>
      <c r="E181" s="7">
        <f>Июнь!J181+Июль!J181</f>
        <v>146.02000000000001</v>
      </c>
      <c r="F181" s="7">
        <f>E181+Август!J181</f>
        <v>300.68</v>
      </c>
      <c r="G181" s="23">
        <f>F181+Сентябрь!J181</f>
        <v>1354.69</v>
      </c>
      <c r="H181" s="7">
        <f>G181+Октябрь!J181</f>
        <v>4164.3</v>
      </c>
      <c r="I181" s="7">
        <f>H181+Ноябрь!J181</f>
        <v>11186.14</v>
      </c>
      <c r="J181" s="7">
        <f>I181+Декабрь!J181</f>
        <v>21284.37</v>
      </c>
      <c r="K181" s="74">
        <f>Июнь!H181+Июль!H181+Август!H181+Сентябрь!H181+Октябрь!H181+Ноябрь!H181+Декабрь!H181</f>
        <v>21284.37</v>
      </c>
      <c r="L181" s="74">
        <f>Июнь!I181+Июль!I181+Август!I181+Сентябрь!I181+Октябрь!I181+Ноябрь!I181+Декабрь!I181</f>
        <v>0</v>
      </c>
      <c r="M181" s="74">
        <f>Июнь!F181+Июль!F181+Август!F181+Сентябрь!F181+Октябрь!F181+Ноябрь!F181+Декабрь!F181</f>
        <v>6993.8899999999994</v>
      </c>
      <c r="N181" s="74">
        <f t="shared" si="6"/>
        <v>21284.37</v>
      </c>
      <c r="O181" s="151">
        <f t="shared" si="5"/>
        <v>0</v>
      </c>
    </row>
    <row r="182" spans="1:15" ht="15.95" customHeight="1" x14ac:dyDescent="0.25">
      <c r="A182" s="81" t="s">
        <v>92</v>
      </c>
      <c r="B182" s="2">
        <v>158</v>
      </c>
      <c r="C182" s="18"/>
      <c r="D182" s="7">
        <f>Июнь!J182</f>
        <v>0</v>
      </c>
      <c r="E182" s="7">
        <f>Июнь!J182+Июль!J182</f>
        <v>0</v>
      </c>
      <c r="F182" s="7">
        <f>E182+Август!J182</f>
        <v>350.66</v>
      </c>
      <c r="G182" s="23">
        <f>F182+Сентябрь!J182</f>
        <v>740.03</v>
      </c>
      <c r="H182" s="7">
        <f>G182+Октябрь!J182</f>
        <v>894.53</v>
      </c>
      <c r="I182" s="7">
        <f>H182+Ноябрь!J182</f>
        <v>1536.57</v>
      </c>
      <c r="J182" s="7">
        <f>I182+Декабрь!J182</f>
        <v>5499.32</v>
      </c>
      <c r="K182" s="74">
        <f>Июнь!H182+Июль!H182+Август!H182+Сентябрь!H182+Октябрь!H182+Ноябрь!H182+Декабрь!H182</f>
        <v>6393.85</v>
      </c>
      <c r="L182" s="74">
        <f>Июнь!I182+Июль!I182+Август!I182+Сентябрь!I182+Октябрь!I182+Ноябрь!I182+Декабрь!I182</f>
        <v>894.53</v>
      </c>
      <c r="M182" s="74">
        <f>Июнь!F182+Июль!F182+Август!F182+Сентябрь!F182+Октябрь!F182+Ноябрь!F182+Декабрь!F182</f>
        <v>2103.4499999999998</v>
      </c>
      <c r="N182" s="74">
        <f t="shared" si="6"/>
        <v>5499.3200000000006</v>
      </c>
      <c r="O182" s="151">
        <f t="shared" si="5"/>
        <v>0</v>
      </c>
    </row>
    <row r="183" spans="1:15" ht="15.95" customHeight="1" x14ac:dyDescent="0.25">
      <c r="A183" s="81" t="s">
        <v>93</v>
      </c>
      <c r="B183" s="2">
        <v>159</v>
      </c>
      <c r="C183" s="18"/>
      <c r="D183" s="7">
        <f>Июнь!J183</f>
        <v>0</v>
      </c>
      <c r="E183" s="7">
        <f>Июнь!J183+Июль!J183</f>
        <v>0</v>
      </c>
      <c r="F183" s="7">
        <f>E183+Август!J183</f>
        <v>0</v>
      </c>
      <c r="G183" s="23">
        <f>F183+Сентябрь!J183</f>
        <v>0</v>
      </c>
      <c r="H183" s="7">
        <f>G183+Октябрь!J183</f>
        <v>0</v>
      </c>
      <c r="I183" s="7">
        <f>H183+Ноябрь!J183</f>
        <v>3.42</v>
      </c>
      <c r="J183" s="7">
        <f>I183+Декабрь!J183</f>
        <v>3.42</v>
      </c>
      <c r="K183" s="74">
        <f>Июнь!H183+Июль!H183+Август!H183+Сентябрь!H183+Октябрь!H183+Ноябрь!H183+Декабрь!H183</f>
        <v>3.42</v>
      </c>
      <c r="L183" s="74">
        <f>Июнь!I183+Июль!I183+Август!I183+Сентябрь!I183+Октябрь!I183+Ноябрь!I183+Декабрь!I183</f>
        <v>0</v>
      </c>
      <c r="M183" s="74">
        <f>Июнь!F183+Июль!F183+Август!F183+Сентябрь!F183+Октябрь!F183+Ноябрь!F183+Декабрь!F183</f>
        <v>1.1300000000000001</v>
      </c>
      <c r="N183" s="74">
        <f t="shared" si="6"/>
        <v>3.42</v>
      </c>
      <c r="O183" s="151">
        <f t="shared" si="5"/>
        <v>0</v>
      </c>
    </row>
    <row r="184" spans="1:15" ht="15.95" customHeight="1" x14ac:dyDescent="0.25">
      <c r="A184" s="81" t="s">
        <v>8</v>
      </c>
      <c r="B184" s="2">
        <v>160</v>
      </c>
      <c r="C184" s="18"/>
      <c r="D184" s="7">
        <f>Июнь!J184</f>
        <v>0</v>
      </c>
      <c r="E184" s="7">
        <f>Июнь!J184+Июль!J184</f>
        <v>0</v>
      </c>
      <c r="F184" s="7">
        <f>E184+Август!J184</f>
        <v>0</v>
      </c>
      <c r="G184" s="23">
        <f>F184+Сентябрь!J184</f>
        <v>0</v>
      </c>
      <c r="H184" s="7">
        <f>G184+Октябрь!J184</f>
        <v>0</v>
      </c>
      <c r="I184" s="7">
        <f>H184+Ноябрь!J184</f>
        <v>0</v>
      </c>
      <c r="J184" s="7">
        <f>I184+Декабрь!J184</f>
        <v>0</v>
      </c>
      <c r="K184" s="74">
        <f>Июнь!H184+Июль!H184+Август!H184+Сентябрь!H184+Октябрь!H184+Ноябрь!H184+Декабрь!H184</f>
        <v>0</v>
      </c>
      <c r="L184" s="74">
        <f>Июнь!I184+Июль!I184+Август!I184+Сентябрь!I184+Октябрь!I184+Ноябрь!I184+Декабрь!I184</f>
        <v>0</v>
      </c>
      <c r="M184" s="74">
        <f>Июнь!F184+Июль!F184+Август!F184+Сентябрь!F184+Октябрь!F184+Ноябрь!F184+Декабрь!F184</f>
        <v>0</v>
      </c>
      <c r="N184" s="74">
        <f t="shared" si="6"/>
        <v>0</v>
      </c>
      <c r="O184" s="151">
        <f t="shared" si="5"/>
        <v>0</v>
      </c>
    </row>
    <row r="185" spans="1:15" ht="15.95" customHeight="1" x14ac:dyDescent="0.25">
      <c r="A185" s="81" t="s">
        <v>8</v>
      </c>
      <c r="B185" s="2">
        <v>161</v>
      </c>
      <c r="C185" s="18"/>
      <c r="D185" s="7">
        <f>Июнь!J185</f>
        <v>0</v>
      </c>
      <c r="E185" s="7">
        <f>Июнь!J185+Июль!J185</f>
        <v>0</v>
      </c>
      <c r="F185" s="7">
        <f>E185+Август!J185</f>
        <v>1183.67</v>
      </c>
      <c r="G185" s="23">
        <f>F185+Сентябрь!J185</f>
        <v>2440.34</v>
      </c>
      <c r="H185" s="7">
        <f>G185+Октябрь!J185</f>
        <v>2607.2200000000003</v>
      </c>
      <c r="I185" s="7">
        <f>H185+Ноябрь!J185</f>
        <v>3074.2900000000004</v>
      </c>
      <c r="J185" s="7">
        <f>I185+Декабрь!J185</f>
        <v>3355.7800000000007</v>
      </c>
      <c r="K185" s="74">
        <f>Июнь!H185+Июль!H185+Август!H185+Сентябрь!H185+Октябрь!H185+Ноябрь!H185+Декабрь!H185</f>
        <v>3355.7800000000007</v>
      </c>
      <c r="L185" s="74">
        <f>Июнь!I185+Июль!I185+Август!I185+Сентябрь!I185+Октябрь!I185+Ноябрь!I185+Декабрь!I185</f>
        <v>0</v>
      </c>
      <c r="M185" s="74">
        <f>Июнь!F185+Июль!F185+Август!F185+Сентябрь!F185+Октябрь!F185+Ноябрь!F185+Декабрь!F185</f>
        <v>1088.0999999999999</v>
      </c>
      <c r="N185" s="74">
        <f t="shared" si="6"/>
        <v>3355.7800000000007</v>
      </c>
      <c r="O185" s="151">
        <f t="shared" si="5"/>
        <v>0</v>
      </c>
    </row>
    <row r="186" spans="1:15" ht="15.95" customHeight="1" x14ac:dyDescent="0.25">
      <c r="A186" s="81" t="s">
        <v>94</v>
      </c>
      <c r="B186" s="2">
        <v>162</v>
      </c>
      <c r="C186" s="18"/>
      <c r="D186" s="7">
        <f>Июнь!J186</f>
        <v>0</v>
      </c>
      <c r="E186" s="7">
        <f>Июнь!J186+Июль!J186</f>
        <v>0</v>
      </c>
      <c r="F186" s="7">
        <f>E186+Август!J186</f>
        <v>0</v>
      </c>
      <c r="G186" s="23">
        <f>F186+Сентябрь!J186</f>
        <v>0</v>
      </c>
      <c r="H186" s="7">
        <f>G186+Октябрь!J186</f>
        <v>0</v>
      </c>
      <c r="I186" s="7">
        <f>H186+Ноябрь!J186</f>
        <v>0</v>
      </c>
      <c r="J186" s="7">
        <f>I186+Декабрь!J186</f>
        <v>0</v>
      </c>
      <c r="K186" s="74">
        <f>Июнь!H186+Июль!H186+Август!H186+Сентябрь!H186+Октябрь!H186+Ноябрь!H186+Декабрь!H186</f>
        <v>0</v>
      </c>
      <c r="L186" s="74">
        <f>Июнь!I186+Июль!I186+Август!I186+Сентябрь!I186+Октябрь!I186+Ноябрь!I186+Декабрь!I186</f>
        <v>0</v>
      </c>
      <c r="M186" s="74">
        <f>Июнь!F186+Июль!F186+Август!F186+Сентябрь!F186+Октябрь!F186+Ноябрь!F186+Декабрь!F186</f>
        <v>0</v>
      </c>
      <c r="N186" s="74">
        <f t="shared" si="6"/>
        <v>0</v>
      </c>
      <c r="O186" s="151">
        <f t="shared" si="5"/>
        <v>0</v>
      </c>
    </row>
    <row r="187" spans="1:15" ht="15.95" customHeight="1" x14ac:dyDescent="0.25">
      <c r="A187" s="81" t="s">
        <v>95</v>
      </c>
      <c r="B187" s="2">
        <v>163</v>
      </c>
      <c r="C187" s="18"/>
      <c r="D187" s="7">
        <f>Июнь!J187</f>
        <v>0</v>
      </c>
      <c r="E187" s="7">
        <f>Июнь!J187+Июль!J187</f>
        <v>0</v>
      </c>
      <c r="F187" s="7">
        <f>E187+Август!J187</f>
        <v>0</v>
      </c>
      <c r="G187" s="23">
        <f>F187+Сентябрь!J187</f>
        <v>0</v>
      </c>
      <c r="H187" s="7">
        <f>G187+Октябрь!J187</f>
        <v>0</v>
      </c>
      <c r="I187" s="7">
        <f>H187+Ноябрь!J187</f>
        <v>0</v>
      </c>
      <c r="J187" s="7">
        <f>I187+Декабрь!J187</f>
        <v>0</v>
      </c>
      <c r="K187" s="74">
        <f>Июнь!H187+Июль!H187+Август!H187+Сентябрь!H187+Октябрь!H187+Ноябрь!H187+Декабрь!H187</f>
        <v>0</v>
      </c>
      <c r="L187" s="74">
        <f>Июнь!I187+Июль!I187+Август!I187+Сентябрь!I187+Октябрь!I187+Ноябрь!I187+Декабрь!I187</f>
        <v>0</v>
      </c>
      <c r="M187" s="74">
        <f>Июнь!F187+Июль!F187+Август!F187+Сентябрь!F187+Октябрь!F187+Ноябрь!F187+Декабрь!F187</f>
        <v>0</v>
      </c>
      <c r="N187" s="74">
        <f t="shared" si="6"/>
        <v>0</v>
      </c>
      <c r="O187" s="151">
        <f t="shared" si="5"/>
        <v>0</v>
      </c>
    </row>
    <row r="188" spans="1:15" ht="15.95" hidden="1" customHeight="1" x14ac:dyDescent="0.25">
      <c r="A188" s="81"/>
      <c r="B188" s="2">
        <v>164</v>
      </c>
      <c r="C188" s="18"/>
      <c r="D188" s="7">
        <f>Июнь!J188</f>
        <v>0</v>
      </c>
      <c r="E188" s="7">
        <f>Июнь!J188+Июль!J188</f>
        <v>0</v>
      </c>
      <c r="F188" s="7">
        <f>E188+Август!J188</f>
        <v>0</v>
      </c>
      <c r="G188" s="23">
        <f>F188+Сентябрь!J188</f>
        <v>0</v>
      </c>
      <c r="H188" s="7">
        <f>G188+Октябрь!J188</f>
        <v>0</v>
      </c>
      <c r="I188" s="7">
        <f>H188+Ноябрь!J188</f>
        <v>0</v>
      </c>
      <c r="J188" s="7">
        <f>I188+Декабрь!J188</f>
        <v>0</v>
      </c>
      <c r="K188" s="74">
        <f>Июнь!H188+Июль!H188+Август!H188+Сентябрь!H188+Октябрь!H188+Ноябрь!H188+Декабрь!H188</f>
        <v>0</v>
      </c>
      <c r="L188" s="74">
        <f>Июнь!I188+Июль!I188+Август!I188+Сентябрь!I188+Октябрь!I188+Ноябрь!I188+Декабрь!I188</f>
        <v>0</v>
      </c>
      <c r="M188" s="74">
        <f>Июнь!F188+Июль!F188+Август!F188+Сентябрь!F188+Октябрь!F188+Ноябрь!F188+Декабрь!F188</f>
        <v>0</v>
      </c>
      <c r="N188" s="74">
        <f t="shared" si="6"/>
        <v>0</v>
      </c>
      <c r="O188" s="151">
        <f t="shared" si="5"/>
        <v>0</v>
      </c>
    </row>
    <row r="189" spans="1:15" ht="15.95" customHeight="1" x14ac:dyDescent="0.25">
      <c r="A189" s="81" t="s">
        <v>96</v>
      </c>
      <c r="B189" s="2">
        <v>165</v>
      </c>
      <c r="C189" s="18"/>
      <c r="D189" s="7">
        <f>Июнь!J189</f>
        <v>0</v>
      </c>
      <c r="E189" s="7">
        <f>Июнь!J189+Июль!J189</f>
        <v>0</v>
      </c>
      <c r="F189" s="7">
        <f>E189+Август!J189</f>
        <v>0</v>
      </c>
      <c r="G189" s="23">
        <f>F189+Сентябрь!J189</f>
        <v>0</v>
      </c>
      <c r="H189" s="7">
        <f>G189+Октябрь!J189</f>
        <v>0</v>
      </c>
      <c r="I189" s="7">
        <f>H189+Ноябрь!J189</f>
        <v>0</v>
      </c>
      <c r="J189" s="7">
        <f>I189+Декабрь!J189</f>
        <v>0</v>
      </c>
      <c r="K189" s="74">
        <f>Июнь!H189+Июль!H189+Август!H189+Сентябрь!H189+Октябрь!H189+Ноябрь!H189+Декабрь!H189</f>
        <v>0</v>
      </c>
      <c r="L189" s="74">
        <f>Июнь!I189+Июль!I189+Август!I189+Сентябрь!I189+Октябрь!I189+Ноябрь!I189+Декабрь!I189</f>
        <v>0</v>
      </c>
      <c r="M189" s="74">
        <f>Июнь!F189+Июль!F189+Август!F189+Сентябрь!F189+Октябрь!F189+Ноябрь!F189+Декабрь!F189</f>
        <v>0</v>
      </c>
      <c r="N189" s="74">
        <f t="shared" si="6"/>
        <v>0</v>
      </c>
      <c r="O189" s="151">
        <f t="shared" si="5"/>
        <v>0</v>
      </c>
    </row>
    <row r="190" spans="1:15" ht="15.95" customHeight="1" x14ac:dyDescent="0.25">
      <c r="A190" s="81" t="s">
        <v>97</v>
      </c>
      <c r="B190" s="2">
        <v>166</v>
      </c>
      <c r="C190" s="18"/>
      <c r="D190" s="7">
        <f>Июнь!J190</f>
        <v>20.14</v>
      </c>
      <c r="E190" s="7">
        <f>Июнь!J190+Июль!J190</f>
        <v>169.44</v>
      </c>
      <c r="F190" s="7">
        <f>E190+Август!J190</f>
        <v>364.6</v>
      </c>
      <c r="G190" s="23">
        <f>F190+Сентябрь!J190</f>
        <v>479.15000000000003</v>
      </c>
      <c r="H190" s="7">
        <f>G190+Октябрь!J190</f>
        <v>714.92000000000007</v>
      </c>
      <c r="I190" s="7">
        <f>H190+Ноябрь!J190</f>
        <v>901.48</v>
      </c>
      <c r="J190" s="7">
        <f>I190+Декабрь!J190</f>
        <v>490</v>
      </c>
      <c r="K190" s="74">
        <f>Июнь!H190+Июль!H190+Август!H190+Сентябрь!H190+Октябрь!H190+Ноябрь!H190+Декабрь!H190</f>
        <v>969.14</v>
      </c>
      <c r="L190" s="74">
        <f>Июнь!I190+Июль!I190+Август!I190+Сентябрь!I190+Октябрь!I190+Ноябрь!I190+Декабрь!I190</f>
        <v>479.14</v>
      </c>
      <c r="M190" s="74">
        <f>Июнь!F190+Июль!F190+Август!F190+Сентябрь!F190+Октябрь!F190+Ноябрь!F190+Декабрь!F190</f>
        <v>315.20999999999998</v>
      </c>
      <c r="N190" s="74">
        <f t="shared" si="6"/>
        <v>490</v>
      </c>
      <c r="O190" s="151">
        <f t="shared" si="5"/>
        <v>0</v>
      </c>
    </row>
    <row r="191" spans="1:15" ht="15.95" customHeight="1" x14ac:dyDescent="0.25">
      <c r="A191" s="81" t="s">
        <v>98</v>
      </c>
      <c r="B191" s="2">
        <v>167</v>
      </c>
      <c r="C191" s="18"/>
      <c r="D191" s="7">
        <f>Июнь!J191</f>
        <v>0</v>
      </c>
      <c r="E191" s="7">
        <f>Июнь!J191+Июль!J191</f>
        <v>0</v>
      </c>
      <c r="F191" s="7">
        <f>E191+Август!J191</f>
        <v>5.0232000000000001</v>
      </c>
      <c r="G191" s="23">
        <f>F191+Сентябрь!J191</f>
        <v>7.3032000000000004</v>
      </c>
      <c r="H191" s="7">
        <f>G191+Октябрь!J191</f>
        <v>8.7632000000000012</v>
      </c>
      <c r="I191" s="7">
        <f>H191+Ноябрь!J191</f>
        <v>13.213200000000001</v>
      </c>
      <c r="J191" s="7">
        <f>I191+Декабрь!J191</f>
        <v>13.213200000000001</v>
      </c>
      <c r="K191" s="74">
        <f>Июнь!H191+Июль!H191+Август!H191+Сентябрь!H191+Октябрь!H191+Ноябрь!H191+Декабрь!H191</f>
        <v>13.213200000000001</v>
      </c>
      <c r="L191" s="74">
        <f>Июнь!I191+Июль!I191+Август!I191+Сентябрь!I191+Октябрь!I191+Ноябрь!I191+Декабрь!I191</f>
        <v>0</v>
      </c>
      <c r="M191" s="74">
        <f>Июнь!F191+Июль!F191+Август!F191+Сентябрь!F191+Октябрь!F191+Ноябрь!F191+Декабрь!F191</f>
        <v>4.2899999999999991</v>
      </c>
      <c r="N191" s="74">
        <f t="shared" si="6"/>
        <v>13.213200000000001</v>
      </c>
      <c r="O191" s="151">
        <f t="shared" si="5"/>
        <v>0</v>
      </c>
    </row>
    <row r="192" spans="1:15" ht="15.95" customHeight="1" x14ac:dyDescent="0.25">
      <c r="A192" s="81" t="s">
        <v>99</v>
      </c>
      <c r="B192" s="2">
        <v>168</v>
      </c>
      <c r="C192" s="18"/>
      <c r="D192" s="7">
        <f>Июнь!J192</f>
        <v>0</v>
      </c>
      <c r="E192" s="7">
        <f>Июнь!J192+Июль!J192</f>
        <v>0</v>
      </c>
      <c r="F192" s="7">
        <f>E192+Август!J192</f>
        <v>0</v>
      </c>
      <c r="G192" s="23">
        <f>F192+Сентябрь!J192</f>
        <v>0</v>
      </c>
      <c r="H192" s="7">
        <f>G192+Октябрь!J192</f>
        <v>0</v>
      </c>
      <c r="I192" s="7">
        <f>H192+Ноябрь!J192</f>
        <v>0</v>
      </c>
      <c r="J192" s="7">
        <f>I192+Декабрь!J192</f>
        <v>0</v>
      </c>
      <c r="K192" s="74">
        <f>Июнь!H192+Июль!H192+Август!H192+Сентябрь!H192+Октябрь!H192+Ноябрь!H192+Декабрь!H192</f>
        <v>0</v>
      </c>
      <c r="L192" s="74">
        <f>Июнь!I192+Июль!I192+Август!I192+Сентябрь!I192+Октябрь!I192+Ноябрь!I192+Декабрь!I192</f>
        <v>0</v>
      </c>
      <c r="M192" s="74">
        <f>Июнь!F192+Июль!F192+Август!F192+Сентябрь!F192+Октябрь!F192+Ноябрь!F192+Декабрь!F192</f>
        <v>0</v>
      </c>
      <c r="N192" s="74">
        <f t="shared" si="6"/>
        <v>0</v>
      </c>
      <c r="O192" s="151">
        <f t="shared" si="5"/>
        <v>0</v>
      </c>
    </row>
    <row r="193" spans="1:15" ht="15.95" customHeight="1" x14ac:dyDescent="0.25">
      <c r="A193" s="81" t="s">
        <v>100</v>
      </c>
      <c r="B193" s="2">
        <v>169</v>
      </c>
      <c r="C193" s="18"/>
      <c r="D193" s="7">
        <f>Июнь!J193</f>
        <v>0</v>
      </c>
      <c r="E193" s="7">
        <f>Июнь!J193+Июль!J193</f>
        <v>0</v>
      </c>
      <c r="F193" s="7">
        <f>E193+Август!J193</f>
        <v>0</v>
      </c>
      <c r="G193" s="23">
        <f>F193+Сентябрь!J193</f>
        <v>0</v>
      </c>
      <c r="H193" s="7">
        <f>G193+Октябрь!J193</f>
        <v>0</v>
      </c>
      <c r="I193" s="7">
        <f>H193+Ноябрь!J193</f>
        <v>0</v>
      </c>
      <c r="J193" s="7">
        <f>I193+Декабрь!J193</f>
        <v>0</v>
      </c>
      <c r="K193" s="74">
        <f>Июнь!H193+Июль!H193+Август!H193+Сентябрь!H193+Октябрь!H193+Ноябрь!H193+Декабрь!H193</f>
        <v>0</v>
      </c>
      <c r="L193" s="74">
        <f>Июнь!I193+Июль!I193+Август!I193+Сентябрь!I193+Октябрь!I193+Ноябрь!I193+Декабрь!I193</f>
        <v>0</v>
      </c>
      <c r="M193" s="74">
        <f>Июнь!F193+Июль!F193+Август!F193+Сентябрь!F193+Октябрь!F193+Ноябрь!F193+Декабрь!F193</f>
        <v>0</v>
      </c>
      <c r="N193" s="74">
        <f t="shared" si="6"/>
        <v>0</v>
      </c>
      <c r="O193" s="151">
        <f t="shared" si="5"/>
        <v>0</v>
      </c>
    </row>
    <row r="194" spans="1:15" ht="15.95" customHeight="1" x14ac:dyDescent="0.25">
      <c r="A194" s="81" t="s">
        <v>100</v>
      </c>
      <c r="B194" s="2">
        <v>169</v>
      </c>
      <c r="C194" s="3" t="s">
        <v>120</v>
      </c>
      <c r="D194" s="7">
        <f>Июнь!J194</f>
        <v>0</v>
      </c>
      <c r="E194" s="7">
        <f>Июнь!J194+Июль!J194</f>
        <v>0</v>
      </c>
      <c r="F194" s="7">
        <f>E194+Август!J194</f>
        <v>0</v>
      </c>
      <c r="G194" s="23">
        <f>F194+Сентябрь!J194</f>
        <v>0</v>
      </c>
      <c r="H194" s="7">
        <f>G194+Октябрь!J194</f>
        <v>0</v>
      </c>
      <c r="I194" s="7">
        <f>H194+Ноябрь!J194</f>
        <v>0</v>
      </c>
      <c r="J194" s="7">
        <f>I194+Декабрь!J194</f>
        <v>0</v>
      </c>
      <c r="K194" s="74">
        <f>Июнь!H194+Июль!H194+Август!H194+Сентябрь!H194+Октябрь!H194+Ноябрь!H194+Декабрь!H194</f>
        <v>0</v>
      </c>
      <c r="L194" s="74">
        <f>Июнь!I194+Июль!I194+Август!I194+Сентябрь!I194+Октябрь!I194+Ноябрь!I194+Декабрь!I194</f>
        <v>0</v>
      </c>
      <c r="M194" s="74">
        <f>Июнь!F194+Июль!F194+Август!F194+Сентябрь!F194+Октябрь!F194+Ноябрь!F194+Декабрь!F194</f>
        <v>0</v>
      </c>
      <c r="N194" s="74">
        <f t="shared" si="6"/>
        <v>0</v>
      </c>
      <c r="O194" s="151">
        <f t="shared" si="5"/>
        <v>0</v>
      </c>
    </row>
    <row r="195" spans="1:15" ht="15.95" hidden="1" customHeight="1" x14ac:dyDescent="0.25">
      <c r="A195" s="81"/>
      <c r="B195" s="2">
        <v>170</v>
      </c>
      <c r="C195" s="18"/>
      <c r="D195" s="7">
        <f>Июнь!J195</f>
        <v>0</v>
      </c>
      <c r="E195" s="7">
        <f>Июнь!J195+Июль!J195</f>
        <v>0</v>
      </c>
      <c r="F195" s="7">
        <f>E195+Август!J195</f>
        <v>0</v>
      </c>
      <c r="G195" s="23">
        <f>F195+Сентябрь!J195</f>
        <v>0</v>
      </c>
      <c r="H195" s="7">
        <f>G195+Октябрь!J195</f>
        <v>0</v>
      </c>
      <c r="I195" s="7">
        <f>H195+Ноябрь!J195</f>
        <v>0</v>
      </c>
      <c r="J195" s="7">
        <f>I195+Декабрь!J195</f>
        <v>0</v>
      </c>
      <c r="K195" s="74">
        <f>Июнь!H195+Июль!H195+Август!H195+Сентябрь!H195+Октябрь!H195+Ноябрь!H195+Декабрь!H195</f>
        <v>0</v>
      </c>
      <c r="L195" s="74">
        <f>Июнь!I195+Июль!I195+Август!I195+Сентябрь!I195+Октябрь!I195+Ноябрь!I195+Декабрь!I195</f>
        <v>0</v>
      </c>
      <c r="M195" s="74">
        <f>Июнь!F195+Июль!F195+Август!F195+Сентябрь!F195+Октябрь!F195+Ноябрь!F195+Декабрь!F195</f>
        <v>0</v>
      </c>
      <c r="N195" s="74">
        <f t="shared" si="6"/>
        <v>0</v>
      </c>
      <c r="O195" s="151">
        <f t="shared" ref="O195:O211" si="7">N195-J195</f>
        <v>0</v>
      </c>
    </row>
    <row r="196" spans="1:15" ht="15.95" hidden="1" customHeight="1" x14ac:dyDescent="0.25">
      <c r="A196" s="81"/>
      <c r="B196" s="2">
        <v>171</v>
      </c>
      <c r="C196" s="18"/>
      <c r="D196" s="7">
        <f>Июнь!J196</f>
        <v>0</v>
      </c>
      <c r="E196" s="7">
        <f>Июнь!J196+Июль!J196</f>
        <v>0</v>
      </c>
      <c r="F196" s="7">
        <f>E196+Август!J196</f>
        <v>0</v>
      </c>
      <c r="G196" s="23">
        <f>F196+Сентябрь!J196</f>
        <v>0</v>
      </c>
      <c r="H196" s="7">
        <f>G196+Октябрь!J196</f>
        <v>0</v>
      </c>
      <c r="I196" s="7">
        <f>H196+Ноябрь!J196</f>
        <v>0</v>
      </c>
      <c r="J196" s="7">
        <f>I196+Декабрь!J196</f>
        <v>0</v>
      </c>
      <c r="K196" s="74">
        <f>Июнь!H196+Июль!H196+Август!H196+Сентябрь!H196+Октябрь!H196+Ноябрь!H196+Декабрь!H196</f>
        <v>0</v>
      </c>
      <c r="L196" s="74">
        <f>Июнь!I196+Июль!I196+Август!I196+Сентябрь!I196+Октябрь!I196+Ноябрь!I196+Декабрь!I196</f>
        <v>0</v>
      </c>
      <c r="M196" s="74">
        <f>Июнь!F196+Июль!F196+Август!F196+Сентябрь!F196+Октябрь!F196+Ноябрь!F196+Декабрь!F196</f>
        <v>0</v>
      </c>
      <c r="N196" s="74">
        <f t="shared" ref="N196:N210" si="8">K196-L196</f>
        <v>0</v>
      </c>
      <c r="O196" s="151">
        <f t="shared" si="7"/>
        <v>0</v>
      </c>
    </row>
    <row r="197" spans="1:15" ht="15.95" hidden="1" customHeight="1" x14ac:dyDescent="0.25">
      <c r="A197" s="81"/>
      <c r="B197" s="2">
        <v>172</v>
      </c>
      <c r="C197" s="18"/>
      <c r="D197" s="7">
        <f>Июнь!J197</f>
        <v>0</v>
      </c>
      <c r="E197" s="7">
        <f>Июнь!J197+Июль!J197</f>
        <v>0</v>
      </c>
      <c r="F197" s="7">
        <f>E197+Август!J197</f>
        <v>0</v>
      </c>
      <c r="G197" s="23">
        <f>F197+Сентябрь!J197</f>
        <v>0</v>
      </c>
      <c r="H197" s="7">
        <f>G197+Октябрь!J197</f>
        <v>0</v>
      </c>
      <c r="I197" s="7">
        <f>H197+Ноябрь!J197</f>
        <v>0</v>
      </c>
      <c r="J197" s="7">
        <f>I197+Декабрь!J197</f>
        <v>0</v>
      </c>
      <c r="K197" s="74">
        <f>Июнь!H197+Июль!H197+Август!H197+Сентябрь!H197+Октябрь!H197+Ноябрь!H197+Декабрь!H197</f>
        <v>0</v>
      </c>
      <c r="L197" s="74">
        <f>Июнь!I197+Июль!I197+Август!I197+Сентябрь!I197+Октябрь!I197+Ноябрь!I197+Декабрь!I197</f>
        <v>0</v>
      </c>
      <c r="M197" s="74">
        <f>Июнь!F197+Июль!F197+Август!F197+Сентябрь!F197+Октябрь!F197+Ноябрь!F197+Декабрь!F197</f>
        <v>0</v>
      </c>
      <c r="N197" s="74">
        <f t="shared" si="8"/>
        <v>0</v>
      </c>
      <c r="O197" s="151">
        <f t="shared" si="7"/>
        <v>0</v>
      </c>
    </row>
    <row r="198" spans="1:15" ht="15.95" hidden="1" customHeight="1" x14ac:dyDescent="0.25">
      <c r="A198" s="81"/>
      <c r="B198" s="2">
        <v>173</v>
      </c>
      <c r="C198" s="18"/>
      <c r="D198" s="7">
        <f>Июнь!J198</f>
        <v>0</v>
      </c>
      <c r="E198" s="7">
        <f>Июнь!J198+Июль!J198</f>
        <v>0</v>
      </c>
      <c r="F198" s="7">
        <f>E198+Август!J198</f>
        <v>0</v>
      </c>
      <c r="G198" s="23">
        <f>F198+Сентябрь!J198</f>
        <v>0</v>
      </c>
      <c r="H198" s="7">
        <f>G198+Октябрь!J198</f>
        <v>0</v>
      </c>
      <c r="I198" s="7">
        <f>H198+Ноябрь!J198</f>
        <v>0</v>
      </c>
      <c r="J198" s="7">
        <f>I198+Декабрь!J198</f>
        <v>0</v>
      </c>
      <c r="K198" s="74">
        <f>Июнь!H198+Июль!H198+Август!H198+Сентябрь!H198+Октябрь!H198+Ноябрь!H198+Декабрь!H198</f>
        <v>0</v>
      </c>
      <c r="L198" s="74">
        <f>Июнь!I198+Июль!I198+Август!I198+Сентябрь!I198+Октябрь!I198+Ноябрь!I198+Декабрь!I198</f>
        <v>0</v>
      </c>
      <c r="M198" s="74">
        <f>Июнь!F198+Июль!F198+Август!F198+Сентябрь!F198+Октябрь!F198+Ноябрь!F198+Декабрь!F198</f>
        <v>0</v>
      </c>
      <c r="N198" s="74">
        <f t="shared" si="8"/>
        <v>0</v>
      </c>
      <c r="O198" s="151">
        <f t="shared" si="7"/>
        <v>0</v>
      </c>
    </row>
    <row r="199" spans="1:15" ht="15.95" hidden="1" customHeight="1" x14ac:dyDescent="0.25">
      <c r="A199" s="81"/>
      <c r="B199" s="2">
        <v>174</v>
      </c>
      <c r="C199" s="18"/>
      <c r="D199" s="7">
        <f>Июнь!J199</f>
        <v>0</v>
      </c>
      <c r="E199" s="7">
        <f>Июнь!J199+Июль!J199</f>
        <v>0</v>
      </c>
      <c r="F199" s="7">
        <f>E199+Август!J199</f>
        <v>0</v>
      </c>
      <c r="G199" s="23">
        <f>F199+Сентябрь!J199</f>
        <v>0</v>
      </c>
      <c r="H199" s="7">
        <f>G199+Октябрь!J199</f>
        <v>0</v>
      </c>
      <c r="I199" s="7">
        <f>H199+Ноябрь!J199</f>
        <v>0</v>
      </c>
      <c r="J199" s="7">
        <f>I199+Декабрь!J199</f>
        <v>0</v>
      </c>
      <c r="K199" s="74">
        <f>Июнь!H199+Июль!H199+Август!H199+Сентябрь!H199+Октябрь!H199+Ноябрь!H199+Декабрь!H199</f>
        <v>0</v>
      </c>
      <c r="L199" s="74">
        <f>Июнь!I199+Июль!I199+Август!I199+Сентябрь!I199+Октябрь!I199+Ноябрь!I199+Декабрь!I199</f>
        <v>0</v>
      </c>
      <c r="M199" s="74">
        <f>Июнь!F199+Июль!F199+Август!F199+Сентябрь!F199+Октябрь!F199+Ноябрь!F199+Декабрь!F199</f>
        <v>0</v>
      </c>
      <c r="N199" s="74">
        <f t="shared" si="8"/>
        <v>0</v>
      </c>
      <c r="O199" s="151">
        <f t="shared" si="7"/>
        <v>0</v>
      </c>
    </row>
    <row r="200" spans="1:15" ht="15.95" customHeight="1" x14ac:dyDescent="0.25">
      <c r="A200" s="81" t="s">
        <v>101</v>
      </c>
      <c r="B200" s="2">
        <v>175</v>
      </c>
      <c r="C200" s="18"/>
      <c r="D200" s="7">
        <f>Июнь!J200</f>
        <v>0</v>
      </c>
      <c r="E200" s="7">
        <f>Июнь!J200+Июль!J200</f>
        <v>0</v>
      </c>
      <c r="F200" s="7">
        <f>E200+Август!J200</f>
        <v>0</v>
      </c>
      <c r="G200" s="23">
        <f>F200+Сентябрь!J200</f>
        <v>0</v>
      </c>
      <c r="H200" s="7">
        <f>G200+Октябрь!J200</f>
        <v>0</v>
      </c>
      <c r="I200" s="7">
        <f>H200+Ноябрь!J200</f>
        <v>0</v>
      </c>
      <c r="J200" s="7">
        <f>I200+Декабрь!J200</f>
        <v>0</v>
      </c>
      <c r="K200" s="74">
        <f>Июнь!H200+Июль!H200+Август!H200+Сентябрь!H200+Октябрь!H200+Ноябрь!H200+Декабрь!H200</f>
        <v>0</v>
      </c>
      <c r="L200" s="74">
        <f>Июнь!I200+Июль!I200+Август!I200+Сентябрь!I200+Октябрь!I200+Ноябрь!I200+Декабрь!I200</f>
        <v>0</v>
      </c>
      <c r="M200" s="74">
        <f>Июнь!F200+Июль!F200+Август!F200+Сентябрь!F200+Октябрь!F200+Ноябрь!F200+Декабрь!F200</f>
        <v>0</v>
      </c>
      <c r="N200" s="74">
        <f t="shared" si="8"/>
        <v>0</v>
      </c>
      <c r="O200" s="151">
        <f t="shared" si="7"/>
        <v>0</v>
      </c>
    </row>
    <row r="201" spans="1:15" ht="15.95" customHeight="1" x14ac:dyDescent="0.25">
      <c r="A201" s="81" t="s">
        <v>169</v>
      </c>
      <c r="B201" s="2">
        <v>176</v>
      </c>
      <c r="C201" s="18"/>
      <c r="D201" s="7">
        <f>Июнь!J201</f>
        <v>0</v>
      </c>
      <c r="E201" s="7">
        <f>Июнь!J201+Июль!J201</f>
        <v>0</v>
      </c>
      <c r="F201" s="7">
        <f>E201+Август!J201</f>
        <v>0</v>
      </c>
      <c r="G201" s="23">
        <f>F201+Сентябрь!J201</f>
        <v>0</v>
      </c>
      <c r="H201" s="7">
        <f>G201+Октябрь!J201</f>
        <v>0</v>
      </c>
      <c r="I201" s="7">
        <f>H201+Ноябрь!J201</f>
        <v>0</v>
      </c>
      <c r="J201" s="7">
        <f>I201+Декабрь!J201</f>
        <v>0</v>
      </c>
      <c r="K201" s="74">
        <f>Июнь!H201+Июль!H201+Август!H201+Сентябрь!H201+Октябрь!H201+Ноябрь!H201+Декабрь!H201</f>
        <v>0</v>
      </c>
      <c r="L201" s="74">
        <f>Июнь!I201+Июль!I201+Август!I201+Сентябрь!I201+Октябрь!I201+Ноябрь!I201+Декабрь!I201</f>
        <v>0</v>
      </c>
      <c r="M201" s="74">
        <f>Июнь!F201+Июль!F201+Август!F201+Сентябрь!F201+Октябрь!F201+Ноябрь!F201+Декабрь!F201</f>
        <v>0</v>
      </c>
      <c r="N201" s="74">
        <f t="shared" si="8"/>
        <v>0</v>
      </c>
      <c r="O201" s="151">
        <f t="shared" si="7"/>
        <v>0</v>
      </c>
    </row>
    <row r="202" spans="1:15" ht="15.95" customHeight="1" x14ac:dyDescent="0.25">
      <c r="A202" s="81" t="s">
        <v>102</v>
      </c>
      <c r="B202" s="2">
        <v>177</v>
      </c>
      <c r="C202" s="18"/>
      <c r="D202" s="7">
        <f>Июнь!J202</f>
        <v>0</v>
      </c>
      <c r="E202" s="7">
        <f>Июнь!J202+Июль!J202</f>
        <v>0</v>
      </c>
      <c r="F202" s="7">
        <f>E202+Август!J202</f>
        <v>0</v>
      </c>
      <c r="G202" s="23">
        <f>F202+Сентябрь!J202</f>
        <v>0</v>
      </c>
      <c r="H202" s="7">
        <f>G202+Октябрь!J202</f>
        <v>0</v>
      </c>
      <c r="I202" s="7">
        <f>H202+Ноябрь!J202</f>
        <v>0</v>
      </c>
      <c r="J202" s="7">
        <f>I202+Декабрь!J202</f>
        <v>0</v>
      </c>
      <c r="K202" s="74">
        <f>Июнь!H202+Июль!H202+Август!H202+Сентябрь!H202+Октябрь!H202+Ноябрь!H202+Декабрь!H202</f>
        <v>0</v>
      </c>
      <c r="L202" s="74">
        <f>Июнь!I202+Июль!I202+Август!I202+Сентябрь!I202+Октябрь!I202+Ноябрь!I202+Декабрь!I202</f>
        <v>0</v>
      </c>
      <c r="M202" s="74">
        <f>Июнь!F202+Июль!F202+Август!F202+Сентябрь!F202+Октябрь!F202+Ноябрь!F202+Декабрь!F202</f>
        <v>0</v>
      </c>
      <c r="N202" s="74">
        <f t="shared" si="8"/>
        <v>0</v>
      </c>
      <c r="O202" s="151">
        <f t="shared" si="7"/>
        <v>0</v>
      </c>
    </row>
    <row r="203" spans="1:15" ht="15.95" hidden="1" customHeight="1" x14ac:dyDescent="0.25">
      <c r="A203" s="81"/>
      <c r="B203" s="2">
        <v>178</v>
      </c>
      <c r="C203" s="18"/>
      <c r="D203" s="7">
        <f>Июнь!J203</f>
        <v>0</v>
      </c>
      <c r="E203" s="7">
        <f>Июнь!J203+Июль!J203</f>
        <v>0</v>
      </c>
      <c r="F203" s="7">
        <f>E203+Август!J203</f>
        <v>0</v>
      </c>
      <c r="G203" s="23">
        <f>F203+Сентябрь!J203</f>
        <v>0</v>
      </c>
      <c r="H203" s="7">
        <f>G203+Октябрь!J203</f>
        <v>0</v>
      </c>
      <c r="I203" s="7">
        <f>H203+Ноябрь!J203</f>
        <v>0</v>
      </c>
      <c r="J203" s="7">
        <f>I203+Декабрь!J203</f>
        <v>0</v>
      </c>
      <c r="K203" s="74">
        <f>Июнь!H203+Июль!H203+Август!H203+Сентябрь!H203+Октябрь!H203+Ноябрь!H203+Декабрь!H203</f>
        <v>0</v>
      </c>
      <c r="L203" s="74">
        <f>Июнь!I203+Июль!I203+Август!I203+Сентябрь!I203+Октябрь!I203+Ноябрь!I203+Декабрь!I203</f>
        <v>0</v>
      </c>
      <c r="M203" s="74">
        <f>Июнь!F203+Июль!F203+Август!F203+Сентябрь!F203+Октябрь!F203+Ноябрь!F203+Декабрь!F203</f>
        <v>0</v>
      </c>
      <c r="N203" s="74">
        <f t="shared" si="8"/>
        <v>0</v>
      </c>
      <c r="O203" s="151">
        <f t="shared" si="7"/>
        <v>0</v>
      </c>
    </row>
    <row r="204" spans="1:15" ht="15.95" customHeight="1" x14ac:dyDescent="0.25">
      <c r="A204" s="81" t="s">
        <v>143</v>
      </c>
      <c r="B204" s="2">
        <v>178</v>
      </c>
      <c r="C204" s="3" t="s">
        <v>120</v>
      </c>
      <c r="D204" s="7">
        <f>Июнь!J204</f>
        <v>0</v>
      </c>
      <c r="E204" s="7">
        <f>Июнь!J204+Июль!J204</f>
        <v>0</v>
      </c>
      <c r="F204" s="7">
        <f>E204+Август!J204</f>
        <v>0</v>
      </c>
      <c r="G204" s="23">
        <f>F204+Сентябрь!J204</f>
        <v>0</v>
      </c>
      <c r="H204" s="7">
        <f>G204+Октябрь!J204</f>
        <v>0</v>
      </c>
      <c r="I204" s="7">
        <f>H204+Ноябрь!J204</f>
        <v>0</v>
      </c>
      <c r="J204" s="7">
        <f>I204+Декабрь!J204</f>
        <v>0</v>
      </c>
      <c r="K204" s="74">
        <f>Июнь!H204+Июль!H204+Август!H204+Сентябрь!H204+Октябрь!H204+Ноябрь!H204+Декабрь!H204</f>
        <v>0</v>
      </c>
      <c r="L204" s="74">
        <f>Июнь!I204+Июль!I204+Август!I204+Сентябрь!I204+Октябрь!I204+Ноябрь!I204+Декабрь!I204</f>
        <v>0</v>
      </c>
      <c r="M204" s="74">
        <f>Июнь!F204+Июль!F204+Август!F204+Сентябрь!F204+Октябрь!F204+Ноябрь!F204+Декабрь!F204</f>
        <v>0</v>
      </c>
      <c r="N204" s="74">
        <f t="shared" si="8"/>
        <v>0</v>
      </c>
      <c r="O204" s="151">
        <f t="shared" si="7"/>
        <v>0</v>
      </c>
    </row>
    <row r="205" spans="1:15" ht="15.95" customHeight="1" x14ac:dyDescent="0.25">
      <c r="A205" s="81" t="s">
        <v>103</v>
      </c>
      <c r="B205" s="3">
        <v>179</v>
      </c>
      <c r="C205" s="18"/>
      <c r="D205" s="7">
        <f>Июнь!J205</f>
        <v>0</v>
      </c>
      <c r="E205" s="7">
        <f>Июнь!J205+Июль!J205</f>
        <v>0</v>
      </c>
      <c r="F205" s="7">
        <f>E205+Август!J205</f>
        <v>0</v>
      </c>
      <c r="G205" s="23">
        <f>F205+Сентябрь!J205</f>
        <v>0</v>
      </c>
      <c r="H205" s="7">
        <f>G205+Октябрь!J205</f>
        <v>0</v>
      </c>
      <c r="I205" s="7">
        <f>H205+Ноябрь!J205</f>
        <v>0</v>
      </c>
      <c r="J205" s="7">
        <f>I205+Декабрь!J205</f>
        <v>0</v>
      </c>
      <c r="K205" s="74">
        <f>Июнь!H205+Июль!H205+Август!H205+Сентябрь!H205+Октябрь!H205+Ноябрь!H205+Декабрь!H205</f>
        <v>0</v>
      </c>
      <c r="L205" s="74">
        <f>Июнь!I205+Июль!I205+Август!I205+Сентябрь!I205+Октябрь!I205+Ноябрь!I205+Декабрь!I205</f>
        <v>0</v>
      </c>
      <c r="M205" s="74">
        <f>Июнь!F205+Июль!F205+Август!F205+Сентябрь!F205+Октябрь!F205+Ноябрь!F205+Декабрь!F205</f>
        <v>0</v>
      </c>
      <c r="N205" s="74">
        <f t="shared" si="8"/>
        <v>0</v>
      </c>
      <c r="O205" s="151">
        <f t="shared" si="7"/>
        <v>0</v>
      </c>
    </row>
    <row r="206" spans="1:15" ht="15.95" customHeight="1" x14ac:dyDescent="0.25">
      <c r="A206" s="81" t="s">
        <v>8</v>
      </c>
      <c r="B206" s="2">
        <v>180</v>
      </c>
      <c r="C206" s="18"/>
      <c r="D206" s="7">
        <f>Июнь!J206</f>
        <v>127.27</v>
      </c>
      <c r="E206" s="7">
        <f>Июнь!J206+Июль!J206</f>
        <v>127.27</v>
      </c>
      <c r="F206" s="7">
        <f>E206+Август!J206</f>
        <v>1938.09</v>
      </c>
      <c r="G206" s="23">
        <f>F206+Сентябрь!J206</f>
        <v>3590.73</v>
      </c>
      <c r="H206" s="7">
        <f>G206+Октябрь!J206</f>
        <v>6668.2</v>
      </c>
      <c r="I206" s="7">
        <f>H206+Ноябрь!J206</f>
        <v>11031.04</v>
      </c>
      <c r="J206" s="7">
        <f>I206+Декабрь!J206</f>
        <v>15712.27</v>
      </c>
      <c r="K206" s="74">
        <f>Июнь!H206+Июль!H206+Август!H206+Сентябрь!H206+Октябрь!H206+Ноябрь!H206+Декабрь!H206</f>
        <v>15712.27</v>
      </c>
      <c r="L206" s="74">
        <f>Июнь!I206+Июль!I206+Август!I206+Сентябрь!I206+Октябрь!I206+Ноябрь!I206+Декабрь!I206</f>
        <v>0</v>
      </c>
      <c r="M206" s="74">
        <f>Июнь!F206+Июль!F206+Август!F206+Сентябрь!F206+Октябрь!F206+Ноябрь!F206+Декабрь!F206</f>
        <v>5130.26</v>
      </c>
      <c r="N206" s="74">
        <f t="shared" si="8"/>
        <v>15712.27</v>
      </c>
      <c r="O206" s="151">
        <f t="shared" si="7"/>
        <v>0</v>
      </c>
    </row>
    <row r="207" spans="1:15" ht="15.95" customHeight="1" x14ac:dyDescent="0.25">
      <c r="A207" s="86" t="s">
        <v>104</v>
      </c>
      <c r="B207" s="2">
        <v>181</v>
      </c>
      <c r="C207" s="18"/>
      <c r="D207" s="60">
        <f>Июнь!J207</f>
        <v>0</v>
      </c>
      <c r="E207" s="60">
        <f>Июнь!J207+Июль!J207</f>
        <v>0</v>
      </c>
      <c r="F207" s="60">
        <f>E207+Август!J207</f>
        <v>2.6208000000000005</v>
      </c>
      <c r="G207" s="23">
        <f>F207+Сентябрь!J207</f>
        <v>2.6208000000000005</v>
      </c>
      <c r="H207" s="7">
        <f>G207+Октябрь!J207</f>
        <v>2.6208000000000005</v>
      </c>
      <c r="I207" s="7">
        <f>H207+Ноябрь!J207</f>
        <v>2.6208000000000005</v>
      </c>
      <c r="J207" s="7">
        <f>I207+Декабрь!J207</f>
        <v>2.6208000000000005</v>
      </c>
      <c r="K207" s="74">
        <f>Июнь!H207+Июль!H207+Август!H207+Сентябрь!H207+Октябрь!H207+Ноябрь!H207+Декабрь!H207</f>
        <v>2.6208000000000005</v>
      </c>
      <c r="L207" s="74">
        <f>Июнь!I207+Июль!I207+Август!I207+Сентябрь!I207+Октябрь!I207+Ноябрь!I207+Декабрь!I207</f>
        <v>0</v>
      </c>
      <c r="M207" s="74">
        <f>Июнь!F207+Июль!F207+Август!F207+Сентябрь!F207+Октябрь!F207+Ноябрь!F207+Декабрь!F207</f>
        <v>0.84000000000000008</v>
      </c>
      <c r="N207" s="74">
        <f t="shared" si="8"/>
        <v>2.6208000000000005</v>
      </c>
      <c r="O207" s="151">
        <f t="shared" si="7"/>
        <v>0</v>
      </c>
    </row>
    <row r="208" spans="1:15" ht="15.95" customHeight="1" x14ac:dyDescent="0.25">
      <c r="A208" s="62" t="s">
        <v>127</v>
      </c>
      <c r="B208" s="56"/>
      <c r="C208" s="56"/>
      <c r="D208" s="63">
        <f>Июнь!J132</f>
        <v>0</v>
      </c>
      <c r="E208" s="63">
        <f>Июнь!J208+Июль!J208</f>
        <v>761.49990000000003</v>
      </c>
      <c r="F208" s="63">
        <f>E208+Август!J208</f>
        <v>1597.4999</v>
      </c>
      <c r="G208" s="63">
        <f>F208+Сентябрь!J208</f>
        <v>3742.7799000000005</v>
      </c>
      <c r="H208" s="7">
        <f>G208+Октябрь!J208</f>
        <v>6021.2299000000003</v>
      </c>
      <c r="I208" s="7">
        <f>H208+Ноябрь!J208</f>
        <v>9937.1998999999996</v>
      </c>
      <c r="J208" s="7">
        <f>I208+Декабрь!J208</f>
        <v>14905.639899999998</v>
      </c>
      <c r="K208" s="74">
        <f>Июнь!H208+Июль!H208+Август!H208+Сентябрь!H208+Октябрь!H208+Ноябрь!H208+Декабрь!H208</f>
        <v>14905.639899999998</v>
      </c>
      <c r="L208" s="74">
        <f>Июнь!I208+Июль!I208+Август!I208+Сентябрь!I208+Октябрь!I208+Ноябрь!I208+Декабрь!I208</f>
        <v>0</v>
      </c>
      <c r="M208" s="74">
        <f>Июнь!F208+Июль!F208+Август!F208+Сентябрь!F208+Октябрь!F208+Ноябрь!F208+Декабрь!F208</f>
        <v>4882.2299999999996</v>
      </c>
      <c r="N208" s="74">
        <f t="shared" si="8"/>
        <v>14905.639899999998</v>
      </c>
      <c r="O208" s="151">
        <f t="shared" si="7"/>
        <v>0</v>
      </c>
    </row>
    <row r="209" spans="1:15" ht="15.95" customHeight="1" x14ac:dyDescent="0.25">
      <c r="A209" s="33" t="s">
        <v>140</v>
      </c>
      <c r="B209" s="20"/>
      <c r="C209" s="20"/>
      <c r="D209" s="51">
        <f>Июнь!J133</f>
        <v>0</v>
      </c>
      <c r="E209" s="51">
        <f>Июнь!J209+Июль!J209</f>
        <v>0</v>
      </c>
      <c r="F209" s="51">
        <f>E209+Август!J209</f>
        <v>0</v>
      </c>
      <c r="G209" s="51">
        <f>F209+Сентябрь!J209</f>
        <v>0</v>
      </c>
      <c r="H209" s="7">
        <f>G209+Октябрь!J209</f>
        <v>772.84</v>
      </c>
      <c r="I209" s="7">
        <f>H209+Ноябрь!J209</f>
        <v>1968.75</v>
      </c>
      <c r="J209" s="7">
        <f>I209+Декабрь!J209</f>
        <v>4727.41</v>
      </c>
      <c r="K209" s="74">
        <f>Июнь!H209+Июль!H209+Август!H209+Сентябрь!H209+Октябрь!H209+Ноябрь!H209+Декабрь!H209</f>
        <v>4727.41</v>
      </c>
      <c r="L209" s="74">
        <f>Июнь!I209+Июль!I209+Август!I209+Сентябрь!I209+Октябрь!I209+Ноябрь!I209+Декабрь!I209</f>
        <v>0</v>
      </c>
      <c r="M209" s="74">
        <f>Июнь!F209+Июль!F209+Август!F209+Сентябрь!F209+Октябрь!F209+Ноябрь!F209+Декабрь!F209</f>
        <v>1553.6399999999999</v>
      </c>
      <c r="N209" s="74">
        <f t="shared" si="8"/>
        <v>4727.41</v>
      </c>
      <c r="O209" s="151">
        <f t="shared" si="7"/>
        <v>0</v>
      </c>
    </row>
    <row r="210" spans="1:15" ht="15.95" customHeight="1" x14ac:dyDescent="0.25">
      <c r="A210" s="33" t="s">
        <v>141</v>
      </c>
      <c r="B210" s="20"/>
      <c r="C210" s="20"/>
      <c r="D210" s="51">
        <f>Июнь!J134</f>
        <v>0</v>
      </c>
      <c r="E210" s="51">
        <f>Июнь!J210+Июль!J210</f>
        <v>0</v>
      </c>
      <c r="F210" s="51">
        <f>E210+Август!J210</f>
        <v>0</v>
      </c>
      <c r="G210" s="51">
        <f>F210+Сентябрь!J210</f>
        <v>2946.944</v>
      </c>
      <c r="H210" s="60">
        <f>G210+Октябрь!J210</f>
        <v>7162.0840000000007</v>
      </c>
      <c r="I210" s="60">
        <f>H210+Ноябрь!J210</f>
        <v>14092.604000000001</v>
      </c>
      <c r="J210" s="7">
        <f>I210+Декабрь!J210</f>
        <v>18041.364000000001</v>
      </c>
      <c r="K210" s="94">
        <f>Июнь!H210+Июль!H210+Август!H210+Сентябрь!H210+Октябрь!H210+Ноябрь!H210+Декабрь!H210</f>
        <v>18041.364000000001</v>
      </c>
      <c r="L210" s="94">
        <f>Июнь!I210+Июль!I210+Август!I210+Сентябрь!I210+Октябрь!I210+Ноябрь!I210+Декабрь!I210</f>
        <v>0</v>
      </c>
      <c r="M210" s="74">
        <f>Июнь!F210+Июль!F210+Август!F210+Сентябрь!F210+Октябрь!F210+Ноябрь!F210+Декабрь!F210</f>
        <v>5902.67</v>
      </c>
      <c r="N210" s="94">
        <f t="shared" si="8"/>
        <v>18041.364000000001</v>
      </c>
      <c r="O210" s="151">
        <f t="shared" si="7"/>
        <v>0</v>
      </c>
    </row>
    <row r="211" spans="1:15" ht="15.95" customHeight="1" thickBot="1" x14ac:dyDescent="0.3">
      <c r="A211" s="33" t="s">
        <v>173</v>
      </c>
      <c r="B211" s="20"/>
      <c r="C211" s="20"/>
      <c r="D211" s="51">
        <f>Июнь!J135</f>
        <v>0</v>
      </c>
      <c r="E211" s="51">
        <f>Июнь!J211+Июль!J211</f>
        <v>0</v>
      </c>
      <c r="F211" s="51">
        <f>E211+Август!J211</f>
        <v>0</v>
      </c>
      <c r="G211" s="51">
        <f>F211+Сентябрь!J211</f>
        <v>2947.3751999999999</v>
      </c>
      <c r="H211" s="60">
        <f>G211+Октябрь!J211</f>
        <v>2947.3751999999999</v>
      </c>
      <c r="I211" s="60">
        <f>H211+Ноябрь!J211</f>
        <v>2947.3751999999999</v>
      </c>
      <c r="J211" s="7">
        <f>I211+Декабрь!J211</f>
        <v>11335.5952</v>
      </c>
      <c r="K211" s="94">
        <f>Июнь!H211+Июль!H211+Август!H211+Сентябрь!H211+Октябрь!H211+Ноябрь!H211+Декабрь!H211</f>
        <v>11335.5952</v>
      </c>
      <c r="L211" s="94">
        <f>Июнь!I211+Июль!I211+Август!I211+Сентябрь!I211+Октябрь!I211+Ноябрь!I211+Декабрь!I211</f>
        <v>0</v>
      </c>
      <c r="M211" s="74">
        <f>Июнь!F211+Июль!F211+Август!F211+Сентябрь!F211+Октябрь!F211+Ноябрь!F211+Декабрь!F211</f>
        <v>3725.33</v>
      </c>
      <c r="N211" s="94">
        <f t="shared" ref="N211" si="9">K211-L211</f>
        <v>11335.5952</v>
      </c>
      <c r="O211" s="151">
        <f t="shared" si="7"/>
        <v>0</v>
      </c>
    </row>
    <row r="212" spans="1:15" ht="15.95" hidden="1" customHeight="1" thickBot="1" x14ac:dyDescent="0.3">
      <c r="A212" s="87"/>
      <c r="B212" s="88"/>
      <c r="C212" s="88"/>
      <c r="D212" s="89"/>
      <c r="E212" s="90"/>
      <c r="F212" s="90"/>
      <c r="G212" s="91"/>
      <c r="H212" s="92"/>
      <c r="I212" s="93"/>
      <c r="J212" s="7"/>
      <c r="K212" s="118"/>
      <c r="L212" s="118"/>
      <c r="M212" s="119"/>
      <c r="N212" s="118"/>
    </row>
    <row r="213" spans="1:15" ht="35.25" customHeight="1" thickBot="1" x14ac:dyDescent="0.3">
      <c r="A213" s="180" t="s">
        <v>126</v>
      </c>
      <c r="B213" s="181"/>
      <c r="C213" s="181"/>
      <c r="D213" s="25">
        <f>SUM(D2:D211)</f>
        <v>810.19999999999982</v>
      </c>
      <c r="E213" s="25">
        <f t="shared" ref="E213:N213" si="10">SUM(E2:E211)</f>
        <v>2491.9499000000005</v>
      </c>
      <c r="F213" s="25">
        <f t="shared" si="10"/>
        <v>5682.3607000000002</v>
      </c>
      <c r="G213" s="25">
        <f t="shared" si="10"/>
        <v>31527.529899999998</v>
      </c>
      <c r="H213" s="16">
        <f t="shared" si="10"/>
        <v>62808.779899999987</v>
      </c>
      <c r="I213" s="16">
        <f t="shared" si="10"/>
        <v>112775.89989999999</v>
      </c>
      <c r="J213" s="16">
        <f>SUM(J2:J211)</f>
        <v>165979.06990000003</v>
      </c>
      <c r="K213" s="75">
        <f t="shared" si="10"/>
        <v>223118.14990000008</v>
      </c>
      <c r="L213" s="75">
        <f t="shared" si="10"/>
        <v>57139.08</v>
      </c>
      <c r="M213" s="75">
        <f t="shared" si="10"/>
        <v>73038.129999999976</v>
      </c>
      <c r="N213" s="75">
        <f t="shared" si="10"/>
        <v>165979.06990000003</v>
      </c>
    </row>
    <row r="215" spans="1:15" x14ac:dyDescent="0.25">
      <c r="F215" t="s">
        <v>172</v>
      </c>
      <c r="I215" s="113"/>
      <c r="K215" s="113">
        <v>37641.81</v>
      </c>
    </row>
    <row r="216" spans="1:15" x14ac:dyDescent="0.25">
      <c r="F216" s="113">
        <f>Июнь!F213+Июль!F213+Август!F213+Сентябрь!F213+Октябрь!F213+Ноябрь!F213</f>
        <v>45482.979999999996</v>
      </c>
      <c r="J216" s="113">
        <f>SUBTOTAL(9,J208:J211)</f>
        <v>49010.009099999996</v>
      </c>
    </row>
    <row r="217" spans="1:15" ht="14.25" customHeight="1" thickBot="1" x14ac:dyDescent="0.3">
      <c r="A217" s="182" t="s">
        <v>145</v>
      </c>
      <c r="B217" s="182"/>
      <c r="K217" s="113">
        <f>K213-K215</f>
        <v>185476.33990000008</v>
      </c>
    </row>
    <row r="218" spans="1:15" x14ac:dyDescent="0.25">
      <c r="A218" s="65" t="s">
        <v>133</v>
      </c>
      <c r="B218" s="66">
        <v>3.27</v>
      </c>
      <c r="F218" s="113">
        <f>F213-F208</f>
        <v>4084.8608000000004</v>
      </c>
      <c r="G218" s="113">
        <f>G213-G208</f>
        <v>27784.749999999996</v>
      </c>
      <c r="H218" s="113">
        <f>H213-H210-H209-H208</f>
        <v>48852.625999999989</v>
      </c>
      <c r="I218" s="113">
        <f>I213-I210-I209-I208</f>
        <v>86777.34599999999</v>
      </c>
      <c r="J218" s="113">
        <f>J213-J211-J210-J209-J208</f>
        <v>116969.06080000002</v>
      </c>
    </row>
    <row r="219" spans="1:15" x14ac:dyDescent="0.25">
      <c r="A219" s="67" t="s">
        <v>134</v>
      </c>
      <c r="B219" s="68">
        <v>3.01</v>
      </c>
      <c r="H219" s="113"/>
    </row>
    <row r="220" spans="1:15" x14ac:dyDescent="0.25">
      <c r="A220" s="67" t="s">
        <v>135</v>
      </c>
      <c r="B220" s="68">
        <v>3.12</v>
      </c>
    </row>
    <row r="221" spans="1:15" ht="15.75" thickBot="1" x14ac:dyDescent="0.3">
      <c r="A221" s="67" t="s">
        <v>136</v>
      </c>
      <c r="B221" s="68">
        <v>3.08</v>
      </c>
    </row>
    <row r="222" spans="1:15" ht="16.5" thickBot="1" x14ac:dyDescent="0.3">
      <c r="A222" s="67" t="s">
        <v>137</v>
      </c>
      <c r="B222" s="78">
        <v>3.11</v>
      </c>
      <c r="F222" s="152">
        <f>Июнь!F213+Июль!F213+Август!F213+Сентябрь!F213+Октябрь!F213+Ноябрь!F213+Декабрь!F213</f>
        <v>73038.13</v>
      </c>
    </row>
    <row r="223" spans="1:15" x14ac:dyDescent="0.25">
      <c r="A223" s="67" t="s">
        <v>138</v>
      </c>
      <c r="B223" s="68">
        <v>3.03</v>
      </c>
    </row>
    <row r="224" spans="1:15" ht="15.75" thickBot="1" x14ac:dyDescent="0.3">
      <c r="A224" s="69" t="s">
        <v>139</v>
      </c>
      <c r="B224" s="70">
        <v>3.03</v>
      </c>
    </row>
    <row r="1048503" spans="11:14" ht="15.75" thickBot="1" x14ac:dyDescent="0.3">
      <c r="K1048503" s="19"/>
      <c r="L1048503" s="19"/>
      <c r="M1048503" s="19"/>
      <c r="N1048503" s="19"/>
    </row>
    <row r="1048504" spans="11:14" x14ac:dyDescent="0.25">
      <c r="K1048504" s="9"/>
      <c r="L1048504" s="9"/>
      <c r="M1048504" s="9"/>
      <c r="N1048504" s="9"/>
    </row>
    <row r="1048505" spans="11:14" x14ac:dyDescent="0.25">
      <c r="K1048505" s="10"/>
      <c r="L1048505" s="10"/>
      <c r="M1048505" s="10"/>
      <c r="N1048505" s="10"/>
    </row>
    <row r="1048506" spans="11:14" x14ac:dyDescent="0.25">
      <c r="K1048506" s="10"/>
      <c r="L1048506" s="10"/>
      <c r="M1048506" s="10"/>
      <c r="N1048506" s="10"/>
    </row>
    <row r="1048507" spans="11:14" x14ac:dyDescent="0.25">
      <c r="K1048507" s="10"/>
      <c r="L1048507" s="10"/>
      <c r="M1048507" s="10"/>
      <c r="N1048507" s="10"/>
    </row>
    <row r="1048508" spans="11:14" x14ac:dyDescent="0.25">
      <c r="K1048508" s="10"/>
      <c r="L1048508" s="10"/>
      <c r="M1048508" s="10"/>
      <c r="N1048508" s="10"/>
    </row>
    <row r="1048509" spans="11:14" x14ac:dyDescent="0.25">
      <c r="K1048509" s="10"/>
      <c r="L1048509" s="10"/>
      <c r="M1048509" s="10"/>
      <c r="N1048509" s="10"/>
    </row>
    <row r="1048510" spans="11:14" x14ac:dyDescent="0.25">
      <c r="K1048510" s="10"/>
      <c r="L1048510" s="10"/>
      <c r="M1048510" s="10"/>
      <c r="N1048510" s="10"/>
    </row>
    <row r="1048511" spans="11:14" x14ac:dyDescent="0.25">
      <c r="K1048511" s="10"/>
      <c r="L1048511" s="10"/>
      <c r="M1048511" s="10"/>
      <c r="N1048511" s="10"/>
    </row>
    <row r="1048512" spans="11:14" x14ac:dyDescent="0.25">
      <c r="K1048512" s="10"/>
      <c r="L1048512" s="10"/>
      <c r="M1048512" s="10"/>
      <c r="N1048512" s="10"/>
    </row>
    <row r="1048513" spans="11:14" x14ac:dyDescent="0.25">
      <c r="K1048513" s="10"/>
      <c r="L1048513" s="10"/>
      <c r="M1048513" s="10"/>
      <c r="N1048513" s="10"/>
    </row>
    <row r="1048514" spans="11:14" x14ac:dyDescent="0.25">
      <c r="K1048514" s="10"/>
      <c r="L1048514" s="10"/>
      <c r="M1048514" s="10"/>
      <c r="N1048514" s="10"/>
    </row>
    <row r="1048515" spans="11:14" x14ac:dyDescent="0.25">
      <c r="K1048515" s="10"/>
      <c r="L1048515" s="10"/>
      <c r="M1048515" s="10"/>
      <c r="N1048515" s="10"/>
    </row>
    <row r="1048516" spans="11:14" x14ac:dyDescent="0.25">
      <c r="K1048516" s="10"/>
      <c r="L1048516" s="10"/>
      <c r="M1048516" s="10"/>
      <c r="N1048516" s="10"/>
    </row>
    <row r="1048517" spans="11:14" x14ac:dyDescent="0.25">
      <c r="K1048517" s="10"/>
      <c r="L1048517" s="9"/>
      <c r="M1048517" s="9"/>
      <c r="N1048517" s="9"/>
    </row>
    <row r="1048518" spans="11:14" x14ac:dyDescent="0.25">
      <c r="K1048518" s="10"/>
      <c r="L1048518" s="10"/>
      <c r="M1048518" s="10"/>
      <c r="N1048518" s="10"/>
    </row>
    <row r="1048519" spans="11:14" x14ac:dyDescent="0.25">
      <c r="K1048519" s="10"/>
      <c r="L1048519" s="10"/>
      <c r="M1048519" s="10"/>
      <c r="N1048519" s="10"/>
    </row>
    <row r="1048520" spans="11:14" x14ac:dyDescent="0.25">
      <c r="K1048520" s="10"/>
      <c r="L1048520" s="10"/>
      <c r="M1048520" s="10"/>
      <c r="N1048520" s="10"/>
    </row>
    <row r="1048521" spans="11:14" x14ac:dyDescent="0.25">
      <c r="K1048521" s="10"/>
      <c r="L1048521" s="10"/>
      <c r="M1048521" s="10"/>
      <c r="N1048521" s="10"/>
    </row>
    <row r="1048522" spans="11:14" x14ac:dyDescent="0.25">
      <c r="K1048522" s="10"/>
      <c r="L1048522" s="10"/>
      <c r="M1048522" s="10"/>
      <c r="N1048522" s="10"/>
    </row>
    <row r="1048523" spans="11:14" x14ac:dyDescent="0.25">
      <c r="K1048523" s="10"/>
      <c r="L1048523" s="10"/>
      <c r="M1048523" s="10"/>
      <c r="N1048523" s="10"/>
    </row>
    <row r="1048524" spans="11:14" x14ac:dyDescent="0.25">
      <c r="K1048524" s="10"/>
      <c r="L1048524" s="10"/>
      <c r="M1048524" s="10"/>
      <c r="N1048524" s="10"/>
    </row>
    <row r="1048525" spans="11:14" x14ac:dyDescent="0.25">
      <c r="K1048525" s="10"/>
      <c r="L1048525" s="10"/>
      <c r="M1048525" s="10"/>
      <c r="N1048525" s="10"/>
    </row>
    <row r="1048526" spans="11:14" x14ac:dyDescent="0.25">
      <c r="K1048526" s="10"/>
      <c r="L1048526" s="10"/>
      <c r="M1048526" s="10"/>
      <c r="N1048526" s="10"/>
    </row>
    <row r="1048527" spans="11:14" x14ac:dyDescent="0.25">
      <c r="K1048527" s="10"/>
      <c r="L1048527" s="10"/>
      <c r="M1048527" s="10"/>
      <c r="N1048527" s="10"/>
    </row>
    <row r="1048528" spans="11:14" x14ac:dyDescent="0.25">
      <c r="K1048528" s="10"/>
      <c r="L1048528" s="10"/>
      <c r="M1048528" s="10"/>
      <c r="N1048528" s="10"/>
    </row>
    <row r="1048529" spans="11:14" x14ac:dyDescent="0.25">
      <c r="K1048529" s="10"/>
      <c r="L1048529" s="10"/>
      <c r="M1048529" s="10"/>
      <c r="N1048529" s="10"/>
    </row>
    <row r="1048530" spans="11:14" x14ac:dyDescent="0.25">
      <c r="K1048530" s="10"/>
      <c r="L1048530" s="10"/>
      <c r="M1048530" s="10"/>
      <c r="N1048530" s="10"/>
    </row>
    <row r="1048531" spans="11:14" x14ac:dyDescent="0.25">
      <c r="K1048531" s="10"/>
      <c r="L1048531" s="10"/>
      <c r="M1048531" s="10"/>
      <c r="N1048531" s="10"/>
    </row>
    <row r="1048532" spans="11:14" x14ac:dyDescent="0.25">
      <c r="K1048532" s="10"/>
      <c r="L1048532" s="10"/>
      <c r="M1048532" s="10"/>
      <c r="N1048532" s="10"/>
    </row>
    <row r="1048533" spans="11:14" x14ac:dyDescent="0.25">
      <c r="K1048533" s="10"/>
      <c r="L1048533" s="10"/>
      <c r="M1048533" s="10"/>
      <c r="N1048533" s="10"/>
    </row>
    <row r="1048534" spans="11:14" x14ac:dyDescent="0.25">
      <c r="K1048534" s="10"/>
      <c r="L1048534" s="10"/>
      <c r="M1048534" s="10"/>
      <c r="N1048534" s="10"/>
    </row>
    <row r="1048535" spans="11:14" x14ac:dyDescent="0.25">
      <c r="K1048535" s="10"/>
      <c r="L1048535" s="10"/>
      <c r="M1048535" s="10"/>
      <c r="N1048535" s="10"/>
    </row>
    <row r="1048536" spans="11:14" x14ac:dyDescent="0.25">
      <c r="K1048536" s="10"/>
      <c r="L1048536" s="10"/>
      <c r="M1048536" s="10"/>
      <c r="N1048536" s="10"/>
    </row>
    <row r="1048537" spans="11:14" x14ac:dyDescent="0.25">
      <c r="K1048537" s="10"/>
      <c r="L1048537" s="10"/>
      <c r="M1048537" s="10"/>
      <c r="N1048537" s="10"/>
    </row>
    <row r="1048538" spans="11:14" x14ac:dyDescent="0.25">
      <c r="K1048538" s="10"/>
      <c r="L1048538" s="10"/>
      <c r="M1048538" s="10"/>
      <c r="N1048538" s="10"/>
    </row>
    <row r="1048539" spans="11:14" x14ac:dyDescent="0.25">
      <c r="K1048539" s="10"/>
      <c r="L1048539" s="10"/>
      <c r="M1048539" s="10"/>
      <c r="N1048539" s="10"/>
    </row>
    <row r="1048540" spans="11:14" x14ac:dyDescent="0.25">
      <c r="K1048540" s="10"/>
      <c r="L1048540" s="10"/>
      <c r="M1048540" s="10"/>
      <c r="N1048540" s="10"/>
    </row>
    <row r="1048541" spans="11:14" x14ac:dyDescent="0.25">
      <c r="K1048541" s="10"/>
      <c r="L1048541" s="10"/>
      <c r="M1048541" s="10"/>
      <c r="N1048541" s="10"/>
    </row>
    <row r="1048542" spans="11:14" x14ac:dyDescent="0.25">
      <c r="K1048542" s="10"/>
      <c r="L1048542" s="10"/>
      <c r="M1048542" s="10"/>
      <c r="N1048542" s="10"/>
    </row>
    <row r="1048543" spans="11:14" x14ac:dyDescent="0.25">
      <c r="K1048543" s="10"/>
      <c r="L1048543" s="10"/>
      <c r="M1048543" s="10"/>
      <c r="N1048543" s="10"/>
    </row>
    <row r="1048544" spans="11:14" x14ac:dyDescent="0.25">
      <c r="K1048544" s="10"/>
      <c r="L1048544" s="10"/>
      <c r="M1048544" s="10"/>
      <c r="N1048544" s="10"/>
    </row>
    <row r="1048545" spans="11:14" x14ac:dyDescent="0.25">
      <c r="K1048545" s="10"/>
      <c r="L1048545" s="10"/>
      <c r="M1048545" s="10"/>
      <c r="N1048545" s="10"/>
    </row>
    <row r="1048546" spans="11:14" x14ac:dyDescent="0.25">
      <c r="K1048546" s="10"/>
      <c r="L1048546" s="10"/>
      <c r="M1048546" s="10"/>
      <c r="N1048546" s="10"/>
    </row>
    <row r="1048547" spans="11:14" x14ac:dyDescent="0.25">
      <c r="K1048547" s="10"/>
      <c r="L1048547" s="10"/>
      <c r="M1048547" s="10"/>
      <c r="N1048547" s="10"/>
    </row>
    <row r="1048548" spans="11:14" x14ac:dyDescent="0.25">
      <c r="K1048548" s="10"/>
      <c r="L1048548" s="10"/>
      <c r="M1048548" s="10"/>
      <c r="N1048548" s="10"/>
    </row>
    <row r="1048549" spans="11:14" x14ac:dyDescent="0.25">
      <c r="K1048549" s="10"/>
      <c r="L1048549" s="10"/>
      <c r="M1048549" s="10"/>
      <c r="N1048549" s="10"/>
    </row>
    <row r="1048550" spans="11:14" x14ac:dyDescent="0.25">
      <c r="K1048550" s="10"/>
      <c r="L1048550" s="10"/>
      <c r="M1048550" s="10"/>
      <c r="N1048550" s="10"/>
    </row>
    <row r="1048551" spans="11:14" x14ac:dyDescent="0.25">
      <c r="K1048551" s="10"/>
      <c r="L1048551" s="10"/>
      <c r="M1048551" s="10"/>
      <c r="N1048551" s="10"/>
    </row>
    <row r="1048552" spans="11:14" x14ac:dyDescent="0.25">
      <c r="K1048552" s="10"/>
      <c r="L1048552" s="10"/>
      <c r="M1048552" s="10"/>
      <c r="N1048552" s="10"/>
    </row>
    <row r="1048553" spans="11:14" x14ac:dyDescent="0.25">
      <c r="K1048553" s="10"/>
      <c r="L1048553" s="10"/>
      <c r="M1048553" s="10"/>
      <c r="N1048553" s="10"/>
    </row>
    <row r="1048554" spans="11:14" x14ac:dyDescent="0.25">
      <c r="K1048554" s="10"/>
      <c r="L1048554" s="10"/>
      <c r="M1048554" s="10"/>
      <c r="N1048554" s="10"/>
    </row>
    <row r="1048555" spans="11:14" x14ac:dyDescent="0.25">
      <c r="K1048555" s="10"/>
      <c r="L1048555" s="10"/>
      <c r="M1048555" s="10"/>
      <c r="N1048555" s="10"/>
    </row>
    <row r="1048556" spans="11:14" x14ac:dyDescent="0.25">
      <c r="K1048556" s="10"/>
      <c r="L1048556" s="10"/>
      <c r="M1048556" s="10"/>
      <c r="N1048556" s="10"/>
    </row>
    <row r="1048557" spans="11:14" x14ac:dyDescent="0.25">
      <c r="K1048557" s="10"/>
      <c r="L1048557" s="10"/>
      <c r="M1048557" s="10"/>
      <c r="N1048557" s="10"/>
    </row>
    <row r="1048558" spans="11:14" x14ac:dyDescent="0.25">
      <c r="K1048558" s="10"/>
      <c r="L1048558" s="10"/>
      <c r="M1048558" s="10"/>
      <c r="N1048558" s="10"/>
    </row>
    <row r="1048559" spans="11:14" x14ac:dyDescent="0.25">
      <c r="K1048559" s="10"/>
      <c r="L1048559" s="10"/>
      <c r="M1048559" s="10"/>
      <c r="N1048559" s="10"/>
    </row>
    <row r="1048560" spans="11:14" x14ac:dyDescent="0.25">
      <c r="K1048560" s="10"/>
      <c r="L1048560" s="10"/>
      <c r="M1048560" s="10"/>
      <c r="N1048560" s="10"/>
    </row>
    <row r="1048561" spans="11:14" x14ac:dyDescent="0.25">
      <c r="K1048561" s="10"/>
      <c r="L1048561" s="10"/>
      <c r="M1048561" s="10"/>
      <c r="N1048561" s="10"/>
    </row>
    <row r="1048562" spans="11:14" x14ac:dyDescent="0.25">
      <c r="K1048562" s="10"/>
      <c r="L1048562" s="10"/>
      <c r="M1048562" s="10"/>
      <c r="N1048562" s="10"/>
    </row>
    <row r="1048563" spans="11:14" x14ac:dyDescent="0.25">
      <c r="K1048563" s="10"/>
      <c r="L1048563" s="10"/>
      <c r="M1048563" s="10"/>
      <c r="N1048563" s="10"/>
    </row>
    <row r="1048564" spans="11:14" x14ac:dyDescent="0.25">
      <c r="K1048564" s="10"/>
      <c r="L1048564" s="10"/>
      <c r="M1048564" s="10"/>
      <c r="N1048564" s="10"/>
    </row>
    <row r="1048565" spans="11:14" x14ac:dyDescent="0.25">
      <c r="K1048565" s="10"/>
      <c r="L1048565" s="10"/>
      <c r="M1048565" s="10"/>
      <c r="N1048565" s="10"/>
    </row>
  </sheetData>
  <autoFilter ref="A1:N213">
    <filterColumn colId="0">
      <customFilters>
        <customFilter operator="notEqual" val=" "/>
      </customFilters>
    </filterColumn>
  </autoFilter>
  <mergeCells count="2">
    <mergeCell ref="A213:C213"/>
    <mergeCell ref="A217:B217"/>
  </mergeCells>
  <pageMargins left="0.98425196850393704" right="0.98425196850393704" top="0.98425196850393704" bottom="0.98425196850393704" header="0.51181102362204722" footer="0.51181102362204722"/>
  <pageSetup paperSize="9" fitToHeight="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2"/>
  <sheetViews>
    <sheetView workbookViewId="0">
      <pane ySplit="1" topLeftCell="A200" activePane="bottomLeft" state="frozen"/>
      <selection activeCell="A58" sqref="A58:A59"/>
      <selection pane="bottomLeft" activeCell="H223" sqref="H223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14062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Декабрь!E2</f>
        <v>285.89999999999998</v>
      </c>
      <c r="E2" s="50">
        <v>477.03</v>
      </c>
      <c r="F2" s="7">
        <f>E2-D2</f>
        <v>191.13</v>
      </c>
      <c r="G2" s="23">
        <f>'СВОД 2014'!$B$223</f>
        <v>3.01</v>
      </c>
      <c r="H2" s="7">
        <f>ROUND(F2*G2,2)</f>
        <v>575.29999999999995</v>
      </c>
      <c r="I2" s="9">
        <v>0</v>
      </c>
      <c r="J2" s="9">
        <f t="shared" ref="J2:J67" si="0">H2-I2</f>
        <v>575.29999999999995</v>
      </c>
    </row>
    <row r="3" spans="1:11" ht="15.95" customHeight="1" x14ac:dyDescent="0.25">
      <c r="A3" s="45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Декабрь!E3</f>
        <v>4.0599999999999996</v>
      </c>
      <c r="E3" s="51">
        <v>4.0599999999999996</v>
      </c>
      <c r="F3" s="7">
        <f>E3-D3</f>
        <v>0</v>
      </c>
      <c r="G3" s="23">
        <f>'СВОД 2014'!$B$223</f>
        <v>3.01</v>
      </c>
      <c r="H3" s="7">
        <f t="shared" ref="H3:H68" si="1">ROUND(F3*G3,2)</f>
        <v>0</v>
      </c>
      <c r="I3" s="10">
        <v>0</v>
      </c>
      <c r="J3" s="9">
        <f t="shared" si="0"/>
        <v>0</v>
      </c>
    </row>
    <row r="4" spans="1:11" ht="15.95" customHeight="1" x14ac:dyDescent="0.25">
      <c r="A4" s="45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Декабрь!E4</f>
        <v>0</v>
      </c>
      <c r="E4" s="51"/>
      <c r="F4" s="7"/>
      <c r="G4" s="23">
        <f>'СВОД 2014'!$B$223</f>
        <v>3.01</v>
      </c>
      <c r="H4" s="7">
        <f t="shared" si="1"/>
        <v>0</v>
      </c>
      <c r="I4" s="10">
        <v>0</v>
      </c>
      <c r="J4" s="9">
        <f t="shared" si="0"/>
        <v>0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Декабрь!E5</f>
        <v>228.1</v>
      </c>
      <c r="E5" s="51">
        <v>235.32</v>
      </c>
      <c r="F5" s="7">
        <f t="shared" ref="F5:F7" si="2">E5-D5</f>
        <v>7.2199999999999989</v>
      </c>
      <c r="G5" s="23">
        <f>'СВОД 2014'!$B$223</f>
        <v>3.01</v>
      </c>
      <c r="H5" s="7">
        <f t="shared" si="1"/>
        <v>21.73</v>
      </c>
      <c r="I5" s="10">
        <v>0</v>
      </c>
      <c r="J5" s="9">
        <f t="shared" si="0"/>
        <v>21.73</v>
      </c>
    </row>
    <row r="6" spans="1:11" ht="15.95" customHeight="1" x14ac:dyDescent="0.25">
      <c r="A6" s="45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Декабрь!E6</f>
        <v>0</v>
      </c>
      <c r="E6" s="51"/>
      <c r="F6" s="7">
        <f t="shared" si="2"/>
        <v>0</v>
      </c>
      <c r="G6" s="23">
        <f>'СВОД 2014'!$B$223</f>
        <v>3.01</v>
      </c>
      <c r="H6" s="7">
        <f t="shared" si="1"/>
        <v>0</v>
      </c>
      <c r="I6" s="10">
        <v>0</v>
      </c>
      <c r="J6" s="9">
        <f t="shared" si="0"/>
        <v>0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Декабрь!E7</f>
        <v>893.98</v>
      </c>
      <c r="E7" s="51">
        <v>3939.96</v>
      </c>
      <c r="F7" s="7">
        <f t="shared" si="2"/>
        <v>3045.98</v>
      </c>
      <c r="G7" s="23">
        <f>'СВОД 2014'!$B$223</f>
        <v>3.01</v>
      </c>
      <c r="H7" s="7">
        <f t="shared" si="1"/>
        <v>9168.4</v>
      </c>
      <c r="I7" s="10">
        <v>0</v>
      </c>
      <c r="J7" s="9">
        <f t="shared" si="0"/>
        <v>9168.4</v>
      </c>
    </row>
    <row r="8" spans="1:11" ht="15.95" customHeight="1" x14ac:dyDescent="0.25">
      <c r="A8" s="45">
        <f>'СВОД 2014'!$A8</f>
        <v>0</v>
      </c>
      <c r="B8" s="1">
        <f>'СВОД 2014'!B8</f>
        <v>4</v>
      </c>
      <c r="C8" s="17">
        <f>'СВОД 2014'!C8</f>
        <v>0</v>
      </c>
      <c r="D8" s="49">
        <f>Декабрь!E8</f>
        <v>0</v>
      </c>
      <c r="E8" s="51"/>
      <c r="F8" s="7">
        <f>E8-D8</f>
        <v>0</v>
      </c>
      <c r="G8" s="23">
        <f>'СВОД 2014'!$B$223</f>
        <v>3.01</v>
      </c>
      <c r="H8" s="7">
        <f t="shared" si="1"/>
        <v>0</v>
      </c>
      <c r="I8" s="10">
        <v>0</v>
      </c>
      <c r="J8" s="9">
        <f t="shared" si="0"/>
        <v>0</v>
      </c>
    </row>
    <row r="9" spans="1:11" ht="15.95" customHeight="1" x14ac:dyDescent="0.25">
      <c r="A9" s="45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/>
      <c r="G9" s="23">
        <f>'СВОД 2014'!$B$223</f>
        <v>3.01</v>
      </c>
      <c r="H9" s="7">
        <f t="shared" si="1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Декабрь!E9</f>
        <v>7.39</v>
      </c>
      <c r="E10" s="51">
        <v>12.73</v>
      </c>
      <c r="F10" s="7">
        <f t="shared" ref="F10:F38" si="3">E10-D10</f>
        <v>5.3400000000000007</v>
      </c>
      <c r="G10" s="23">
        <f>'СВОД 2014'!$B$223</f>
        <v>3.01</v>
      </c>
      <c r="H10" s="7">
        <f t="shared" si="1"/>
        <v>16.07</v>
      </c>
      <c r="I10" s="10">
        <v>0</v>
      </c>
      <c r="J10" s="9">
        <f t="shared" si="0"/>
        <v>16.07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Декабрь!E10</f>
        <v>526.51</v>
      </c>
      <c r="E11" s="51">
        <v>526.85</v>
      </c>
      <c r="F11" s="7">
        <f t="shared" si="3"/>
        <v>0.34000000000003183</v>
      </c>
      <c r="G11" s="23">
        <f>'СВОД 2014'!$B$223</f>
        <v>3.01</v>
      </c>
      <c r="H11" s="7">
        <f t="shared" si="1"/>
        <v>1.02</v>
      </c>
      <c r="I11" s="10">
        <f>500+500</f>
        <v>1000</v>
      </c>
      <c r="J11" s="9">
        <f t="shared" si="0"/>
        <v>-998.98</v>
      </c>
    </row>
    <row r="12" spans="1:11" ht="15.95" customHeight="1" x14ac:dyDescent="0.25">
      <c r="A12" s="45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Декабрь!E11</f>
        <v>0</v>
      </c>
      <c r="E12" s="51"/>
      <c r="F12" s="7">
        <f t="shared" si="3"/>
        <v>0</v>
      </c>
      <c r="G12" s="23">
        <f>'СВОД 2014'!$B$223</f>
        <v>3.01</v>
      </c>
      <c r="H12" s="7">
        <f t="shared" si="1"/>
        <v>0</v>
      </c>
      <c r="I12" s="10">
        <v>0</v>
      </c>
      <c r="J12" s="9">
        <f t="shared" si="0"/>
        <v>0</v>
      </c>
    </row>
    <row r="13" spans="1:11" ht="15.95" customHeight="1" x14ac:dyDescent="0.25">
      <c r="A13" s="45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Декабрь!E12</f>
        <v>0.72</v>
      </c>
      <c r="E13" s="51">
        <v>0.72</v>
      </c>
      <c r="F13" s="7">
        <f t="shared" si="3"/>
        <v>0</v>
      </c>
      <c r="G13" s="23">
        <f>'СВОД 2014'!$B$223</f>
        <v>3.01</v>
      </c>
      <c r="H13" s="7">
        <f t="shared" si="1"/>
        <v>0</v>
      </c>
      <c r="I13" s="10">
        <v>0</v>
      </c>
      <c r="J13" s="9">
        <f t="shared" si="0"/>
        <v>0</v>
      </c>
    </row>
    <row r="14" spans="1:11" ht="15.95" customHeight="1" x14ac:dyDescent="0.25">
      <c r="A14" s="45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Декабрь!E13</f>
        <v>4.0199999999999996</v>
      </c>
      <c r="E14" s="51">
        <v>4.0199999999999996</v>
      </c>
      <c r="F14" s="7">
        <f t="shared" si="3"/>
        <v>0</v>
      </c>
      <c r="G14" s="23">
        <f>'СВОД 2014'!$B$223</f>
        <v>3.01</v>
      </c>
      <c r="H14" s="7">
        <f t="shared" si="1"/>
        <v>0</v>
      </c>
      <c r="I14" s="10">
        <v>0</v>
      </c>
      <c r="J14" s="9">
        <f t="shared" si="0"/>
        <v>0</v>
      </c>
    </row>
    <row r="15" spans="1:11" ht="15.95" customHeight="1" x14ac:dyDescent="0.25">
      <c r="A15" s="45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Декабрь!E14</f>
        <v>0</v>
      </c>
      <c r="E15" s="51">
        <v>0</v>
      </c>
      <c r="F15" s="7">
        <f t="shared" si="3"/>
        <v>0</v>
      </c>
      <c r="G15" s="23">
        <f>'СВОД 2014'!$B$223</f>
        <v>3.01</v>
      </c>
      <c r="H15" s="7">
        <f t="shared" si="1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Декабрь!E15</f>
        <v>571.35</v>
      </c>
      <c r="E16" s="51">
        <v>636.52</v>
      </c>
      <c r="F16" s="7">
        <f t="shared" si="3"/>
        <v>65.169999999999959</v>
      </c>
      <c r="G16" s="23">
        <f>'СВОД 2014'!$B$223</f>
        <v>3.01</v>
      </c>
      <c r="H16" s="7">
        <f t="shared" si="1"/>
        <v>196.16</v>
      </c>
      <c r="I16" s="10">
        <v>0</v>
      </c>
      <c r="J16" s="9">
        <f t="shared" si="0"/>
        <v>196.16</v>
      </c>
    </row>
    <row r="17" spans="1:10" ht="15.95" customHeight="1" x14ac:dyDescent="0.25">
      <c r="A17" s="45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Декабрь!E16</f>
        <v>1291.1500000000001</v>
      </c>
      <c r="E17" s="51">
        <v>1291.1500000000001</v>
      </c>
      <c r="F17" s="7">
        <f t="shared" si="3"/>
        <v>0</v>
      </c>
      <c r="G17" s="23">
        <f>'СВОД 2014'!$B$223</f>
        <v>3.01</v>
      </c>
      <c r="H17" s="7">
        <f t="shared" si="1"/>
        <v>0</v>
      </c>
      <c r="I17" s="10">
        <v>0</v>
      </c>
      <c r="J17" s="9">
        <f t="shared" si="0"/>
        <v>0</v>
      </c>
    </row>
    <row r="18" spans="1:10" ht="15.95" customHeight="1" x14ac:dyDescent="0.25">
      <c r="A18" s="45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Декабрь!E17</f>
        <v>729.25</v>
      </c>
      <c r="E18" s="51">
        <v>729.25</v>
      </c>
      <c r="F18" s="7">
        <f t="shared" si="3"/>
        <v>0</v>
      </c>
      <c r="G18" s="23">
        <f>'СВОД 2014'!$B$223</f>
        <v>3.01</v>
      </c>
      <c r="H18" s="7">
        <f t="shared" si="1"/>
        <v>0</v>
      </c>
      <c r="I18" s="10">
        <v>0</v>
      </c>
      <c r="J18" s="9">
        <f t="shared" si="0"/>
        <v>0</v>
      </c>
    </row>
    <row r="19" spans="1:10" ht="15.95" customHeight="1" x14ac:dyDescent="0.25">
      <c r="A19" s="45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Декабрь!E18</f>
        <v>0</v>
      </c>
      <c r="E19" s="51"/>
      <c r="F19" s="7">
        <f t="shared" si="3"/>
        <v>0</v>
      </c>
      <c r="G19" s="23">
        <f>'СВОД 2014'!$B$223</f>
        <v>3.01</v>
      </c>
      <c r="H19" s="7">
        <f t="shared" si="1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Декабрь!E19</f>
        <v>2.73</v>
      </c>
      <c r="E20" s="51">
        <v>135.47</v>
      </c>
      <c r="F20" s="7">
        <f t="shared" si="3"/>
        <v>132.74</v>
      </c>
      <c r="G20" s="23">
        <f>'СВОД 2014'!$B$223</f>
        <v>3.01</v>
      </c>
      <c r="H20" s="7">
        <f t="shared" si="1"/>
        <v>399.55</v>
      </c>
      <c r="I20" s="10">
        <v>0</v>
      </c>
      <c r="J20" s="9">
        <f t="shared" si="0"/>
        <v>399.55</v>
      </c>
    </row>
    <row r="21" spans="1:10" ht="15.95" customHeight="1" x14ac:dyDescent="0.25">
      <c r="A21" s="45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Декабрь!E20</f>
        <v>445.31</v>
      </c>
      <c r="E21" s="51">
        <v>445.31</v>
      </c>
      <c r="F21" s="7">
        <f t="shared" si="3"/>
        <v>0</v>
      </c>
      <c r="G21" s="23">
        <f>'СВОД 2014'!$B$223</f>
        <v>3.01</v>
      </c>
      <c r="H21" s="7">
        <f t="shared" si="1"/>
        <v>0</v>
      </c>
      <c r="I21" s="10">
        <v>0</v>
      </c>
      <c r="J21" s="9">
        <f t="shared" si="0"/>
        <v>0</v>
      </c>
    </row>
    <row r="22" spans="1:10" ht="15.95" customHeight="1" x14ac:dyDescent="0.25">
      <c r="A22" s="45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Декабрь!E21</f>
        <v>513.33000000000004</v>
      </c>
      <c r="E22" s="51">
        <v>513.33000000000004</v>
      </c>
      <c r="F22" s="7">
        <f t="shared" si="3"/>
        <v>0</v>
      </c>
      <c r="G22" s="23">
        <f>'СВОД 2014'!$B$223</f>
        <v>3.01</v>
      </c>
      <c r="H22" s="7">
        <f t="shared" si="1"/>
        <v>0</v>
      </c>
      <c r="I22" s="10">
        <v>0</v>
      </c>
      <c r="J22" s="9">
        <f t="shared" si="0"/>
        <v>0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Декабрь!E22</f>
        <v>0</v>
      </c>
      <c r="E23" s="51">
        <v>0</v>
      </c>
      <c r="F23" s="7">
        <f t="shared" si="3"/>
        <v>0</v>
      </c>
      <c r="G23" s="23">
        <f>'СВОД 2014'!$B$223</f>
        <v>3.01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45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Декабрь!E23</f>
        <v>7150.44</v>
      </c>
      <c r="E24" s="51">
        <v>11022.71</v>
      </c>
      <c r="F24" s="7">
        <f t="shared" si="3"/>
        <v>3872.2699999999995</v>
      </c>
      <c r="G24" s="23">
        <f>'СВОД 2014'!$B$223</f>
        <v>3.01</v>
      </c>
      <c r="H24" s="7">
        <f t="shared" si="1"/>
        <v>11655.53</v>
      </c>
      <c r="I24" s="10">
        <v>12500</v>
      </c>
      <c r="J24" s="9">
        <f t="shared" si="0"/>
        <v>-844.46999999999935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Декабрь!E24</f>
        <v>1995.28</v>
      </c>
      <c r="E25" s="51">
        <v>2869.52</v>
      </c>
      <c r="F25" s="7">
        <f t="shared" si="3"/>
        <v>874.24</v>
      </c>
      <c r="G25" s="23">
        <f>'СВОД 2014'!$B$223</f>
        <v>3.01</v>
      </c>
      <c r="H25" s="7">
        <f t="shared" si="1"/>
        <v>2631.46</v>
      </c>
      <c r="I25" s="10">
        <v>0</v>
      </c>
      <c r="J25" s="9">
        <f t="shared" si="0"/>
        <v>2631.46</v>
      </c>
    </row>
    <row r="26" spans="1:10" ht="15.95" customHeight="1" x14ac:dyDescent="0.25">
      <c r="A26" s="45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Декабрь!E25</f>
        <v>2.79</v>
      </c>
      <c r="E26" s="51">
        <v>2.79</v>
      </c>
      <c r="F26" s="7">
        <f t="shared" si="3"/>
        <v>0</v>
      </c>
      <c r="G26" s="23">
        <f>'СВОД 2014'!$B$223</f>
        <v>3.01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45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Декабрь!E26</f>
        <v>1.51</v>
      </c>
      <c r="E27" s="51">
        <v>1.51</v>
      </c>
      <c r="F27" s="7">
        <f t="shared" si="3"/>
        <v>0</v>
      </c>
      <c r="G27" s="23">
        <f>'СВОД 2014'!$B$223</f>
        <v>3.01</v>
      </c>
      <c r="H27" s="7">
        <f t="shared" si="1"/>
        <v>0</v>
      </c>
      <c r="I27" s="10">
        <v>0</v>
      </c>
      <c r="J27" s="9">
        <f t="shared" si="0"/>
        <v>0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Декабрь!E27</f>
        <v>562.85</v>
      </c>
      <c r="E28" s="51">
        <v>563.84</v>
      </c>
      <c r="F28" s="7">
        <f t="shared" si="3"/>
        <v>0.99000000000000909</v>
      </c>
      <c r="G28" s="23">
        <f>'СВОД 2014'!$B$223</f>
        <v>3.01</v>
      </c>
      <c r="H28" s="7">
        <f t="shared" si="1"/>
        <v>2.98</v>
      </c>
      <c r="I28" s="10">
        <v>0</v>
      </c>
      <c r="J28" s="9">
        <f t="shared" si="0"/>
        <v>2.98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Декабрь!E28</f>
        <v>263.57</v>
      </c>
      <c r="E29" s="51">
        <v>285.14</v>
      </c>
      <c r="F29" s="7">
        <f t="shared" si="3"/>
        <v>21.569999999999993</v>
      </c>
      <c r="G29" s="23">
        <f>'СВОД 2014'!$B$223</f>
        <v>3.01</v>
      </c>
      <c r="H29" s="7">
        <f t="shared" si="1"/>
        <v>64.930000000000007</v>
      </c>
      <c r="I29" s="10">
        <v>0</v>
      </c>
      <c r="J29" s="9">
        <f t="shared" si="0"/>
        <v>64.930000000000007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Декабрь!E29</f>
        <v>377.54</v>
      </c>
      <c r="E30" s="51">
        <v>419.71</v>
      </c>
      <c r="F30" s="7">
        <f t="shared" si="3"/>
        <v>42.169999999999959</v>
      </c>
      <c r="G30" s="23">
        <f>'СВОД 2014'!$B$223</f>
        <v>3.01</v>
      </c>
      <c r="H30" s="7">
        <f t="shared" si="1"/>
        <v>126.93</v>
      </c>
      <c r="I30" s="10">
        <v>300</v>
      </c>
      <c r="J30" s="9">
        <f t="shared" si="0"/>
        <v>-173.07</v>
      </c>
    </row>
    <row r="31" spans="1:10" ht="15.95" customHeight="1" x14ac:dyDescent="0.25">
      <c r="A31" s="45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Декабрь!E30</f>
        <v>1.08</v>
      </c>
      <c r="E31" s="51">
        <v>1.08</v>
      </c>
      <c r="F31" s="7">
        <f t="shared" si="3"/>
        <v>0</v>
      </c>
      <c r="G31" s="23">
        <f>'СВОД 2014'!$B$223</f>
        <v>3.01</v>
      </c>
      <c r="H31" s="7">
        <f t="shared" si="1"/>
        <v>0</v>
      </c>
      <c r="I31" s="10">
        <v>0</v>
      </c>
      <c r="J31" s="9">
        <f t="shared" si="0"/>
        <v>0</v>
      </c>
    </row>
    <row r="32" spans="1:10" ht="15.95" customHeight="1" x14ac:dyDescent="0.25">
      <c r="A32" s="45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Декабрь!E31</f>
        <v>0</v>
      </c>
      <c r="E32" s="51"/>
      <c r="F32" s="7">
        <f t="shared" si="3"/>
        <v>0</v>
      </c>
      <c r="G32" s="23">
        <f>'СВОД 2014'!$B$223</f>
        <v>3.01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45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Декабрь!E32</f>
        <v>0</v>
      </c>
      <c r="E33" s="51"/>
      <c r="F33" s="7">
        <f t="shared" si="3"/>
        <v>0</v>
      </c>
      <c r="G33" s="23">
        <f>'СВОД 2014'!$B$223</f>
        <v>3.01</v>
      </c>
      <c r="H33" s="7">
        <f t="shared" si="1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45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Декабрь!E33</f>
        <v>14.09</v>
      </c>
      <c r="E34" s="51">
        <v>14.09</v>
      </c>
      <c r="F34" s="7">
        <f t="shared" si="3"/>
        <v>0</v>
      </c>
      <c r="G34" s="23">
        <f>'СВОД 2014'!$B$223</f>
        <v>3.01</v>
      </c>
      <c r="H34" s="7">
        <f t="shared" si="1"/>
        <v>0</v>
      </c>
      <c r="I34" s="10">
        <v>0</v>
      </c>
      <c r="J34" s="9">
        <f t="shared" si="0"/>
        <v>0</v>
      </c>
    </row>
    <row r="35" spans="1:10" ht="15.95" customHeight="1" x14ac:dyDescent="0.25">
      <c r="A35" s="45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Декабрь!E34</f>
        <v>0</v>
      </c>
      <c r="E35" s="51"/>
      <c r="F35" s="7">
        <f t="shared" si="3"/>
        <v>0</v>
      </c>
      <c r="G35" s="23">
        <f>'СВОД 2014'!$B$223</f>
        <v>3.01</v>
      </c>
      <c r="H35" s="7">
        <f t="shared" si="1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45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Декабрь!E35</f>
        <v>7.64</v>
      </c>
      <c r="E36" s="51">
        <v>7.64</v>
      </c>
      <c r="F36" s="7">
        <f t="shared" si="3"/>
        <v>0</v>
      </c>
      <c r="G36" s="23">
        <f>'СВОД 2014'!$B$223</f>
        <v>3.01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45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Декабрь!E36</f>
        <v>0.47</v>
      </c>
      <c r="E37" s="51">
        <v>0.47</v>
      </c>
      <c r="F37" s="7">
        <f t="shared" si="3"/>
        <v>0</v>
      </c>
      <c r="G37" s="23">
        <f>'СВОД 2014'!$B$223</f>
        <v>3.01</v>
      </c>
      <c r="H37" s="7">
        <f t="shared" si="1"/>
        <v>0</v>
      </c>
      <c r="I37" s="10">
        <v>0</v>
      </c>
      <c r="J37" s="9">
        <f t="shared" si="0"/>
        <v>0</v>
      </c>
    </row>
    <row r="38" spans="1:10" ht="15.95" customHeight="1" x14ac:dyDescent="0.25">
      <c r="A38" s="45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Декабрь!E37</f>
        <v>0</v>
      </c>
      <c r="E38" s="51"/>
      <c r="F38" s="7">
        <f t="shared" si="3"/>
        <v>0</v>
      </c>
      <c r="G38" s="23">
        <f>'СВОД 2014'!$B$223</f>
        <v>3.01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45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Декабрь!E38</f>
        <v>0</v>
      </c>
      <c r="E39" s="51"/>
      <c r="F39" s="7"/>
      <c r="G39" s="23">
        <f>'СВОД 2014'!$B$223</f>
        <v>3.01</v>
      </c>
      <c r="H39" s="7">
        <f t="shared" si="1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Декабрь!E39</f>
        <v>515.66999999999996</v>
      </c>
      <c r="E40" s="51">
        <v>1807.67</v>
      </c>
      <c r="F40" s="7">
        <f t="shared" ref="F40:F57" si="4">E40-D40</f>
        <v>1292</v>
      </c>
      <c r="G40" s="23">
        <f>'СВОД 2014'!$B$223</f>
        <v>3.01</v>
      </c>
      <c r="H40" s="7">
        <f t="shared" si="1"/>
        <v>3888.92</v>
      </c>
      <c r="I40" s="10">
        <v>0</v>
      </c>
      <c r="J40" s="9">
        <f t="shared" si="0"/>
        <v>3888.92</v>
      </c>
    </row>
    <row r="41" spans="1:10" ht="15.95" customHeight="1" x14ac:dyDescent="0.25">
      <c r="A41" s="45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Декабрь!E40</f>
        <v>0</v>
      </c>
      <c r="E41" s="51"/>
      <c r="F41" s="7">
        <f t="shared" si="4"/>
        <v>0</v>
      </c>
      <c r="G41" s="23">
        <f>'СВОД 2014'!$B$223</f>
        <v>3.01</v>
      </c>
      <c r="H41" s="7">
        <f t="shared" si="1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45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Декабрь!E41</f>
        <v>0</v>
      </c>
      <c r="E42" s="51"/>
      <c r="F42" s="7">
        <f t="shared" si="4"/>
        <v>0</v>
      </c>
      <c r="G42" s="23">
        <f>'СВОД 2014'!$B$223</f>
        <v>3.01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45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Декабрь!E42</f>
        <v>0</v>
      </c>
      <c r="E43" s="51"/>
      <c r="F43" s="7">
        <f t="shared" si="4"/>
        <v>0</v>
      </c>
      <c r="G43" s="23">
        <f>'СВОД 2014'!$B$223</f>
        <v>3.01</v>
      </c>
      <c r="H43" s="7">
        <f t="shared" si="1"/>
        <v>0</v>
      </c>
      <c r="I43" s="10">
        <v>0</v>
      </c>
      <c r="J43" s="9">
        <f t="shared" si="0"/>
        <v>0</v>
      </c>
    </row>
    <row r="44" spans="1:10" ht="15.95" customHeight="1" x14ac:dyDescent="0.25">
      <c r="A44" s="45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Декабрь!E43</f>
        <v>0</v>
      </c>
      <c r="E44" s="51"/>
      <c r="F44" s="7">
        <f t="shared" si="4"/>
        <v>0</v>
      </c>
      <c r="G44" s="23">
        <f>'СВОД 2014'!$B$223</f>
        <v>3.01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45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Декабрь!E44</f>
        <v>0</v>
      </c>
      <c r="E45" s="51"/>
      <c r="F45" s="7">
        <f t="shared" si="4"/>
        <v>0</v>
      </c>
      <c r="G45" s="23">
        <f>'СВОД 2014'!$B$223</f>
        <v>3.01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45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Декабрь!E45</f>
        <v>0</v>
      </c>
      <c r="E46" s="51"/>
      <c r="F46" s="7">
        <f t="shared" si="4"/>
        <v>0</v>
      </c>
      <c r="G46" s="23">
        <f>'СВОД 2014'!$B$223</f>
        <v>3.01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45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Декабрь!E46</f>
        <v>0</v>
      </c>
      <c r="E47" s="51"/>
      <c r="F47" s="7">
        <f t="shared" si="4"/>
        <v>0</v>
      </c>
      <c r="G47" s="23">
        <f>'СВОД 2014'!$B$223</f>
        <v>3.01</v>
      </c>
      <c r="H47" s="7">
        <f t="shared" si="1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Декабрь!E47</f>
        <v>8848.57</v>
      </c>
      <c r="E48" s="51">
        <v>11809.29</v>
      </c>
      <c r="F48" s="7">
        <f t="shared" si="4"/>
        <v>2960.7200000000012</v>
      </c>
      <c r="G48" s="23">
        <f>'СВОД 2014'!$B$223</f>
        <v>3.01</v>
      </c>
      <c r="H48" s="7">
        <f t="shared" si="1"/>
        <v>8911.77</v>
      </c>
      <c r="I48" s="10">
        <v>0</v>
      </c>
      <c r="J48" s="9">
        <f t="shared" si="0"/>
        <v>8911.77</v>
      </c>
    </row>
    <row r="49" spans="1:10" ht="15.95" customHeight="1" x14ac:dyDescent="0.25">
      <c r="A49" s="45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Декабрь!E48</f>
        <v>0</v>
      </c>
      <c r="E49" s="51"/>
      <c r="F49" s="7">
        <f t="shared" si="4"/>
        <v>0</v>
      </c>
      <c r="G49" s="23">
        <f>'СВОД 2014'!$B$223</f>
        <v>3.01</v>
      </c>
      <c r="H49" s="7">
        <f t="shared" si="1"/>
        <v>0</v>
      </c>
      <c r="I49" s="10">
        <v>0</v>
      </c>
      <c r="J49" s="9">
        <f t="shared" si="0"/>
        <v>0</v>
      </c>
    </row>
    <row r="50" spans="1:10" ht="15.95" customHeight="1" x14ac:dyDescent="0.25">
      <c r="A50" s="45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Декабрь!E49</f>
        <v>79.17</v>
      </c>
      <c r="E50" s="51">
        <v>79.17</v>
      </c>
      <c r="F50" s="7">
        <f t="shared" si="4"/>
        <v>0</v>
      </c>
      <c r="G50" s="23">
        <f>'СВОД 2014'!$B$223</f>
        <v>3.01</v>
      </c>
      <c r="H50" s="7">
        <f t="shared" si="1"/>
        <v>0</v>
      </c>
      <c r="I50" s="10">
        <v>0</v>
      </c>
      <c r="J50" s="9">
        <f t="shared" si="0"/>
        <v>0</v>
      </c>
    </row>
    <row r="51" spans="1:10" ht="15.95" customHeight="1" x14ac:dyDescent="0.25">
      <c r="A51" s="45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v>0</v>
      </c>
      <c r="E51" s="51">
        <v>0</v>
      </c>
      <c r="F51" s="7">
        <f t="shared" si="4"/>
        <v>0</v>
      </c>
      <c r="G51" s="23">
        <f>'СВОД 2014'!$B$223</f>
        <v>3.01</v>
      </c>
      <c r="H51" s="7">
        <f t="shared" si="1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45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v>30.93</v>
      </c>
      <c r="E52" s="51">
        <v>30.93</v>
      </c>
      <c r="F52" s="7">
        <f t="shared" si="4"/>
        <v>0</v>
      </c>
      <c r="G52" s="23">
        <f>'СВОД 2014'!$B$223</f>
        <v>3.01</v>
      </c>
      <c r="H52" s="7">
        <f t="shared" si="1"/>
        <v>0</v>
      </c>
      <c r="I52" s="10">
        <v>0</v>
      </c>
      <c r="J52" s="9">
        <f t="shared" si="0"/>
        <v>0</v>
      </c>
    </row>
    <row r="53" spans="1:10" ht="15.95" customHeight="1" x14ac:dyDescent="0.25">
      <c r="A53" s="45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Декабрь!E52</f>
        <v>0</v>
      </c>
      <c r="E53" s="51"/>
      <c r="F53" s="7">
        <f t="shared" si="4"/>
        <v>0</v>
      </c>
      <c r="G53" s="23">
        <f>'СВОД 2014'!$B$223</f>
        <v>3.01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Декабрь!E53</f>
        <v>1.63</v>
      </c>
      <c r="E54" s="51">
        <v>113.7</v>
      </c>
      <c r="F54" s="7">
        <f t="shared" si="4"/>
        <v>112.07000000000001</v>
      </c>
      <c r="G54" s="23">
        <f>'СВОД 2014'!$B$223</f>
        <v>3.01</v>
      </c>
      <c r="H54" s="7">
        <f t="shared" si="1"/>
        <v>337.33</v>
      </c>
      <c r="I54" s="10">
        <v>0</v>
      </c>
      <c r="J54" s="9">
        <f t="shared" si="0"/>
        <v>337.33</v>
      </c>
    </row>
    <row r="55" spans="1:10" ht="15.95" customHeight="1" x14ac:dyDescent="0.25">
      <c r="A55" s="45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Декабрь!E54</f>
        <v>0</v>
      </c>
      <c r="E55" s="51"/>
      <c r="F55" s="7">
        <f t="shared" si="4"/>
        <v>0</v>
      </c>
      <c r="G55" s="23">
        <f>'СВОД 2014'!$B$223</f>
        <v>3.01</v>
      </c>
      <c r="H55" s="7">
        <f t="shared" si="1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Декабрь!E55</f>
        <v>193.22</v>
      </c>
      <c r="E56" s="51">
        <v>193.28</v>
      </c>
      <c r="F56" s="7">
        <f t="shared" si="4"/>
        <v>6.0000000000002274E-2</v>
      </c>
      <c r="G56" s="23">
        <f>'СВОД 2014'!$B$223</f>
        <v>3.01</v>
      </c>
      <c r="H56" s="7">
        <f t="shared" si="1"/>
        <v>0.18</v>
      </c>
      <c r="I56" s="10">
        <v>0</v>
      </c>
      <c r="J56" s="9">
        <f t="shared" si="0"/>
        <v>0.18</v>
      </c>
    </row>
    <row r="57" spans="1:10" ht="15.95" customHeight="1" x14ac:dyDescent="0.25">
      <c r="A57" s="45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Декабрь!E56</f>
        <v>0</v>
      </c>
      <c r="E57" s="51"/>
      <c r="F57" s="7">
        <f t="shared" si="4"/>
        <v>0</v>
      </c>
      <c r="G57" s="23">
        <f>'СВОД 2014'!$B$223</f>
        <v>3.01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45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Декабрь!E57</f>
        <v>0</v>
      </c>
      <c r="E58" s="51"/>
      <c r="F58" s="7"/>
      <c r="G58" s="23">
        <f>'СВОД 2014'!$B$223</f>
        <v>3.01</v>
      </c>
      <c r="H58" s="7">
        <f t="shared" si="1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45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7">
        <f t="shared" si="1"/>
        <v>0</v>
      </c>
      <c r="I59" s="10"/>
      <c r="J59" s="9"/>
    </row>
    <row r="60" spans="1:10" ht="15.95" customHeight="1" x14ac:dyDescent="0.25">
      <c r="A60" s="45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Декабрь!E58</f>
        <v>0</v>
      </c>
      <c r="E60" s="51"/>
      <c r="F60" s="7">
        <f>E60-D60</f>
        <v>0</v>
      </c>
      <c r="G60" s="23">
        <f>'СВОД 2014'!$B$223</f>
        <v>3.01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45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Декабрь!E59</f>
        <v>0</v>
      </c>
      <c r="E61" s="51"/>
      <c r="F61" s="7"/>
      <c r="G61" s="23">
        <f>'СВОД 2014'!$B$223</f>
        <v>3.01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45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Декабрь!E60</f>
        <v>0.73</v>
      </c>
      <c r="E62" s="51">
        <v>0.73</v>
      </c>
      <c r="F62" s="7">
        <f t="shared" ref="F62:F64" si="5">E62-D62</f>
        <v>0</v>
      </c>
      <c r="G62" s="23">
        <f>'СВОД 2014'!$B$223</f>
        <v>3.01</v>
      </c>
      <c r="H62" s="7">
        <f t="shared" si="1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45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Декабрь!E61</f>
        <v>0</v>
      </c>
      <c r="E63" s="51"/>
      <c r="F63" s="7">
        <f t="shared" si="5"/>
        <v>0</v>
      </c>
      <c r="G63" s="23">
        <f>'СВОД 2014'!$B$223</f>
        <v>3.01</v>
      </c>
      <c r="H63" s="7">
        <f t="shared" si="1"/>
        <v>0</v>
      </c>
      <c r="I63" s="10">
        <v>0</v>
      </c>
      <c r="J63" s="9">
        <f t="shared" si="0"/>
        <v>0</v>
      </c>
    </row>
    <row r="64" spans="1:10" ht="15.95" customHeight="1" x14ac:dyDescent="0.25">
      <c r="A64" s="45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Декабрь!E62</f>
        <v>0</v>
      </c>
      <c r="E64" s="51"/>
      <c r="F64" s="7">
        <f t="shared" si="5"/>
        <v>0</v>
      </c>
      <c r="G64" s="23">
        <f>'СВОД 2014'!$B$223</f>
        <v>3.01</v>
      </c>
      <c r="H64" s="7">
        <f t="shared" si="1"/>
        <v>0</v>
      </c>
      <c r="I64" s="10">
        <v>0</v>
      </c>
      <c r="J64" s="9">
        <f t="shared" si="0"/>
        <v>0</v>
      </c>
    </row>
    <row r="65" spans="1:10" ht="15.95" customHeight="1" x14ac:dyDescent="0.25">
      <c r="A65" s="45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Декабрь!E63</f>
        <v>0</v>
      </c>
      <c r="E65" s="51"/>
      <c r="F65" s="7"/>
      <c r="G65" s="23">
        <f>'СВОД 2014'!$B$223</f>
        <v>3.01</v>
      </c>
      <c r="H65" s="7">
        <f t="shared" si="1"/>
        <v>0</v>
      </c>
      <c r="I65" s="10">
        <v>0</v>
      </c>
      <c r="J65" s="9">
        <f t="shared" si="0"/>
        <v>0</v>
      </c>
    </row>
    <row r="66" spans="1:10" ht="15.95" customHeight="1" x14ac:dyDescent="0.25">
      <c r="A66" s="45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Декабрь!E64</f>
        <v>0</v>
      </c>
      <c r="E66" s="51">
        <v>0</v>
      </c>
      <c r="F66" s="7">
        <f t="shared" ref="F66:F70" si="6">E66-D66</f>
        <v>0</v>
      </c>
      <c r="G66" s="23">
        <f>'СВОД 2014'!$B$223</f>
        <v>3.01</v>
      </c>
      <c r="H66" s="7">
        <f t="shared" si="1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45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Декабрь!E65</f>
        <v>0.94</v>
      </c>
      <c r="E67" s="51">
        <v>0.94</v>
      </c>
      <c r="F67" s="7">
        <f t="shared" si="6"/>
        <v>0</v>
      </c>
      <c r="G67" s="23">
        <f>'СВОД 2014'!$B$223</f>
        <v>3.01</v>
      </c>
      <c r="H67" s="7">
        <f t="shared" si="1"/>
        <v>0</v>
      </c>
      <c r="I67" s="10">
        <v>0</v>
      </c>
      <c r="J67" s="9">
        <f t="shared" si="0"/>
        <v>0</v>
      </c>
    </row>
    <row r="68" spans="1:10" ht="15.95" customHeight="1" x14ac:dyDescent="0.25">
      <c r="A68" s="45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Декабрь!E66</f>
        <v>0</v>
      </c>
      <c r="E68" s="51"/>
      <c r="F68" s="7">
        <f t="shared" si="6"/>
        <v>0</v>
      </c>
      <c r="G68" s="23">
        <f>'СВОД 2014'!$B$223</f>
        <v>3.01</v>
      </c>
      <c r="H68" s="7">
        <f t="shared" si="1"/>
        <v>0</v>
      </c>
      <c r="I68" s="10">
        <v>0</v>
      </c>
      <c r="J68" s="9">
        <f t="shared" ref="J68:J134" si="7">H68-I68</f>
        <v>0</v>
      </c>
    </row>
    <row r="69" spans="1:10" ht="15.95" customHeight="1" x14ac:dyDescent="0.25">
      <c r="A69" s="45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Декабрь!E67</f>
        <v>0</v>
      </c>
      <c r="E69" s="51"/>
      <c r="F69" s="7">
        <f t="shared" si="6"/>
        <v>0</v>
      </c>
      <c r="G69" s="23">
        <f>'СВОД 2014'!$B$223</f>
        <v>3.01</v>
      </c>
      <c r="H69" s="7">
        <f t="shared" ref="H69:H132" si="8">ROUND(F69*G69,2)</f>
        <v>0</v>
      </c>
      <c r="I69" s="10">
        <v>0</v>
      </c>
      <c r="J69" s="9">
        <f t="shared" si="7"/>
        <v>0</v>
      </c>
    </row>
    <row r="70" spans="1:10" ht="15.95" customHeight="1" x14ac:dyDescent="0.25">
      <c r="A70" s="45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Декабрь!E68</f>
        <v>0</v>
      </c>
      <c r="E70" s="51"/>
      <c r="F70" s="7">
        <f t="shared" si="6"/>
        <v>0</v>
      </c>
      <c r="G70" s="23">
        <f>'СВОД 2014'!$B$223</f>
        <v>3.01</v>
      </c>
      <c r="H70" s="7">
        <f t="shared" si="8"/>
        <v>0</v>
      </c>
      <c r="I70" s="10">
        <v>0</v>
      </c>
      <c r="J70" s="9">
        <f t="shared" si="7"/>
        <v>0</v>
      </c>
    </row>
    <row r="71" spans="1:10" ht="15.95" customHeight="1" x14ac:dyDescent="0.25">
      <c r="A71" s="45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Декабрь!E69</f>
        <v>0</v>
      </c>
      <c r="E71" s="51"/>
      <c r="F71" s="7"/>
      <c r="G71" s="23">
        <f>'СВОД 2014'!$B$223</f>
        <v>3.01</v>
      </c>
      <c r="H71" s="7">
        <f t="shared" si="8"/>
        <v>0</v>
      </c>
      <c r="I71" s="10">
        <v>0</v>
      </c>
      <c r="J71" s="9">
        <f t="shared" si="7"/>
        <v>0</v>
      </c>
    </row>
    <row r="72" spans="1:10" ht="15.95" customHeight="1" x14ac:dyDescent="0.25">
      <c r="A72" s="45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Декабрь!E70</f>
        <v>0</v>
      </c>
      <c r="E72" s="51"/>
      <c r="F72" s="7"/>
      <c r="G72" s="23">
        <f>'СВОД 2014'!$B$223</f>
        <v>3.01</v>
      </c>
      <c r="H72" s="7">
        <f t="shared" si="8"/>
        <v>0</v>
      </c>
      <c r="I72" s="10">
        <v>0</v>
      </c>
      <c r="J72" s="9">
        <f t="shared" si="7"/>
        <v>0</v>
      </c>
    </row>
    <row r="73" spans="1:10" ht="15.95" customHeight="1" x14ac:dyDescent="0.25">
      <c r="A73" s="45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Декабрь!E71</f>
        <v>0</v>
      </c>
      <c r="E73" s="51"/>
      <c r="F73" s="7"/>
      <c r="G73" s="23">
        <f>'СВОД 2014'!$B$223</f>
        <v>3.01</v>
      </c>
      <c r="H73" s="7">
        <f t="shared" si="8"/>
        <v>0</v>
      </c>
      <c r="I73" s="10">
        <v>0</v>
      </c>
      <c r="J73" s="9">
        <f t="shared" si="7"/>
        <v>0</v>
      </c>
    </row>
    <row r="74" spans="1:10" ht="15.95" customHeight="1" x14ac:dyDescent="0.25">
      <c r="A74" s="45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Декабрь!E72</f>
        <v>0</v>
      </c>
      <c r="E74" s="51"/>
      <c r="F74" s="7"/>
      <c r="G74" s="23">
        <f>'СВОД 2014'!$B$223</f>
        <v>3.01</v>
      </c>
      <c r="H74" s="7">
        <f t="shared" si="8"/>
        <v>0</v>
      </c>
      <c r="I74" s="10">
        <v>0</v>
      </c>
      <c r="J74" s="9">
        <f t="shared" si="7"/>
        <v>0</v>
      </c>
    </row>
    <row r="75" spans="1:10" ht="15.95" customHeight="1" x14ac:dyDescent="0.25">
      <c r="A75" s="45">
        <f>'СВОД 2014'!$A75</f>
        <v>0</v>
      </c>
      <c r="B75" s="1">
        <f>'СВОД 2014'!B75</f>
        <v>60</v>
      </c>
      <c r="C75" s="17">
        <f>'СВОД 2014'!C75</f>
        <v>0</v>
      </c>
      <c r="D75" s="49">
        <f>Декабрь!E73</f>
        <v>0</v>
      </c>
      <c r="E75" s="51"/>
      <c r="F75" s="7"/>
      <c r="G75" s="23">
        <f>'СВОД 2014'!$B$223</f>
        <v>3.01</v>
      </c>
      <c r="H75" s="7">
        <f t="shared" si="8"/>
        <v>0</v>
      </c>
      <c r="I75" s="10">
        <v>0</v>
      </c>
      <c r="J75" s="9">
        <f t="shared" si="7"/>
        <v>0</v>
      </c>
    </row>
    <row r="76" spans="1:10" ht="15.95" customHeight="1" x14ac:dyDescent="0.25">
      <c r="A76" s="45">
        <f>'СВОД 2014'!$A76</f>
        <v>0</v>
      </c>
      <c r="B76" s="1">
        <f>'СВОД 2014'!B76</f>
        <v>61</v>
      </c>
      <c r="C76" s="17">
        <f>'СВОД 2014'!C76</f>
        <v>0</v>
      </c>
      <c r="D76" s="49">
        <f>Декабрь!E74</f>
        <v>0</v>
      </c>
      <c r="E76" s="51"/>
      <c r="F76" s="7"/>
      <c r="G76" s="23">
        <f>'СВОД 2014'!$B$223</f>
        <v>3.01</v>
      </c>
      <c r="H76" s="7">
        <f t="shared" si="8"/>
        <v>0</v>
      </c>
      <c r="I76" s="10">
        <v>0</v>
      </c>
      <c r="J76" s="9">
        <f t="shared" si="7"/>
        <v>0</v>
      </c>
    </row>
    <row r="77" spans="1:10" ht="15.95" customHeight="1" x14ac:dyDescent="0.25">
      <c r="A77" s="45">
        <f>'СВОД 2014'!$A77</f>
        <v>0</v>
      </c>
      <c r="B77" s="1">
        <f>'СВОД 2014'!B77</f>
        <v>62</v>
      </c>
      <c r="C77" s="17">
        <f>'СВОД 2014'!C77</f>
        <v>0</v>
      </c>
      <c r="D77" s="49">
        <f>Декабрь!E75</f>
        <v>0</v>
      </c>
      <c r="E77" s="51"/>
      <c r="F77" s="7"/>
      <c r="G77" s="23">
        <f>'СВОД 2014'!$B$223</f>
        <v>3.01</v>
      </c>
      <c r="H77" s="7">
        <f t="shared" si="8"/>
        <v>0</v>
      </c>
      <c r="I77" s="10">
        <v>0</v>
      </c>
      <c r="J77" s="9">
        <f t="shared" si="7"/>
        <v>0</v>
      </c>
    </row>
    <row r="78" spans="1:10" ht="15.95" customHeight="1" x14ac:dyDescent="0.25">
      <c r="A78" s="45"/>
      <c r="B78" s="1">
        <v>62</v>
      </c>
      <c r="C78" s="17" t="s">
        <v>120</v>
      </c>
      <c r="D78" s="49">
        <v>0</v>
      </c>
      <c r="E78" s="51"/>
      <c r="F78" s="7"/>
      <c r="G78" s="23"/>
      <c r="H78" s="7">
        <f t="shared" si="8"/>
        <v>0</v>
      </c>
      <c r="I78" s="10"/>
      <c r="J78" s="9"/>
    </row>
    <row r="79" spans="1:10" ht="15.95" customHeight="1" x14ac:dyDescent="0.25">
      <c r="A79" s="45">
        <f>'СВОД 2014'!$A79</f>
        <v>0</v>
      </c>
      <c r="B79" s="1">
        <f>'СВОД 2014'!B79</f>
        <v>63</v>
      </c>
      <c r="C79" s="17">
        <f>'СВОД 2014'!C79</f>
        <v>0</v>
      </c>
      <c r="D79" s="49">
        <f>Декабрь!E76</f>
        <v>0</v>
      </c>
      <c r="E79" s="51"/>
      <c r="F79" s="7"/>
      <c r="G79" s="23">
        <f>'СВОД 2014'!$B$223</f>
        <v>3.01</v>
      </c>
      <c r="H79" s="7">
        <f t="shared" si="8"/>
        <v>0</v>
      </c>
      <c r="I79" s="10">
        <v>0</v>
      </c>
      <c r="J79" s="9">
        <f t="shared" si="7"/>
        <v>0</v>
      </c>
    </row>
    <row r="80" spans="1:10" ht="15.95" customHeight="1" x14ac:dyDescent="0.25">
      <c r="A80" s="45">
        <f>'СВОД 2014'!$A80</f>
        <v>0</v>
      </c>
      <c r="B80" s="1">
        <f>'СВОД 2014'!B80</f>
        <v>64</v>
      </c>
      <c r="C80" s="17">
        <f>'СВОД 2014'!C80</f>
        <v>0</v>
      </c>
      <c r="D80" s="49">
        <f>Декабрь!E77</f>
        <v>0</v>
      </c>
      <c r="E80" s="51"/>
      <c r="F80" s="7"/>
      <c r="G80" s="23">
        <f>'СВОД 2014'!$B$223</f>
        <v>3.01</v>
      </c>
      <c r="H80" s="7">
        <f t="shared" si="8"/>
        <v>0</v>
      </c>
      <c r="I80" s="10">
        <v>0</v>
      </c>
      <c r="J80" s="9">
        <f t="shared" si="7"/>
        <v>0</v>
      </c>
    </row>
    <row r="81" spans="1:10" ht="15.95" customHeight="1" x14ac:dyDescent="0.25">
      <c r="A81" s="45">
        <f>'СВОД 2014'!$A81</f>
        <v>0</v>
      </c>
      <c r="B81" s="1">
        <f>'СВОД 2014'!B81</f>
        <v>65</v>
      </c>
      <c r="C81" s="17">
        <f>'СВОД 2014'!C81</f>
        <v>0</v>
      </c>
      <c r="D81" s="49">
        <f>Декабрь!E78</f>
        <v>0</v>
      </c>
      <c r="E81" s="51"/>
      <c r="F81" s="7"/>
      <c r="G81" s="23">
        <f>'СВОД 2014'!$B$223</f>
        <v>3.01</v>
      </c>
      <c r="H81" s="7">
        <f t="shared" si="8"/>
        <v>0</v>
      </c>
      <c r="I81" s="10">
        <v>0</v>
      </c>
      <c r="J81" s="9">
        <f t="shared" si="7"/>
        <v>0</v>
      </c>
    </row>
    <row r="82" spans="1:10" ht="15.95" customHeight="1" x14ac:dyDescent="0.25">
      <c r="A82" s="45">
        <f>'СВОД 2014'!$A82</f>
        <v>0</v>
      </c>
      <c r="B82" s="1">
        <f>'СВОД 2014'!B82</f>
        <v>66</v>
      </c>
      <c r="C82" s="17">
        <f>'СВОД 2014'!C82</f>
        <v>0</v>
      </c>
      <c r="D82" s="49">
        <f>Декабрь!E79</f>
        <v>0</v>
      </c>
      <c r="E82" s="51"/>
      <c r="F82" s="7"/>
      <c r="G82" s="23">
        <f>'СВОД 2014'!$B$223</f>
        <v>3.01</v>
      </c>
      <c r="H82" s="7">
        <f t="shared" si="8"/>
        <v>0</v>
      </c>
      <c r="I82" s="10">
        <v>0</v>
      </c>
      <c r="J82" s="9">
        <f t="shared" si="7"/>
        <v>0</v>
      </c>
    </row>
    <row r="83" spans="1:10" ht="15.95" customHeight="1" x14ac:dyDescent="0.25">
      <c r="A83" s="45">
        <f>'СВОД 2014'!$A83</f>
        <v>0</v>
      </c>
      <c r="B83" s="1">
        <f>'СВОД 2014'!B83</f>
        <v>67</v>
      </c>
      <c r="C83" s="17">
        <f>'СВОД 2014'!C83</f>
        <v>0</v>
      </c>
      <c r="D83" s="49">
        <f>Декабрь!E80</f>
        <v>0</v>
      </c>
      <c r="E83" s="51"/>
      <c r="F83" s="7"/>
      <c r="G83" s="23">
        <f>'СВОД 2014'!$B$223</f>
        <v>3.01</v>
      </c>
      <c r="H83" s="7">
        <f t="shared" si="8"/>
        <v>0</v>
      </c>
      <c r="I83" s="10">
        <v>0</v>
      </c>
      <c r="J83" s="9">
        <f t="shared" si="7"/>
        <v>0</v>
      </c>
    </row>
    <row r="84" spans="1:10" ht="15.95" customHeight="1" x14ac:dyDescent="0.25">
      <c r="A84" s="45">
        <f>'СВОД 2014'!$A84</f>
        <v>0</v>
      </c>
      <c r="B84" s="1">
        <f>'СВОД 2014'!B84</f>
        <v>68</v>
      </c>
      <c r="C84" s="17">
        <f>'СВОД 2014'!C84</f>
        <v>0</v>
      </c>
      <c r="D84" s="49">
        <f>Декабрь!E81</f>
        <v>0</v>
      </c>
      <c r="E84" s="51"/>
      <c r="F84" s="7"/>
      <c r="G84" s="23">
        <f>'СВОД 2014'!$B$223</f>
        <v>3.01</v>
      </c>
      <c r="H84" s="7">
        <f t="shared" si="8"/>
        <v>0</v>
      </c>
      <c r="I84" s="10">
        <v>0</v>
      </c>
      <c r="J84" s="9">
        <f t="shared" si="7"/>
        <v>0</v>
      </c>
    </row>
    <row r="85" spans="1:10" ht="15.95" customHeight="1" x14ac:dyDescent="0.25">
      <c r="A85" s="45">
        <f>'СВОД 2014'!$A85</f>
        <v>0</v>
      </c>
      <c r="B85" s="1">
        <f>'СВОД 2014'!B85</f>
        <v>69</v>
      </c>
      <c r="C85" s="17">
        <f>'СВОД 2014'!C85</f>
        <v>0</v>
      </c>
      <c r="D85" s="49">
        <f>Декабрь!E82</f>
        <v>0</v>
      </c>
      <c r="E85" s="51"/>
      <c r="F85" s="7"/>
      <c r="G85" s="23">
        <f>'СВОД 2014'!$B$223</f>
        <v>3.01</v>
      </c>
      <c r="H85" s="7">
        <f t="shared" si="8"/>
        <v>0</v>
      </c>
      <c r="I85" s="10">
        <v>0</v>
      </c>
      <c r="J85" s="9">
        <f t="shared" si="7"/>
        <v>0</v>
      </c>
    </row>
    <row r="86" spans="1:10" ht="15.95" customHeight="1" x14ac:dyDescent="0.25">
      <c r="A86" s="45">
        <f>'СВОД 2014'!$A86</f>
        <v>0</v>
      </c>
      <c r="B86" s="1">
        <f>'СВОД 2014'!B86</f>
        <v>70</v>
      </c>
      <c r="C86" s="17">
        <f>'СВОД 2014'!C86</f>
        <v>0</v>
      </c>
      <c r="D86" s="49">
        <f>Декабрь!E83</f>
        <v>0</v>
      </c>
      <c r="E86" s="51"/>
      <c r="F86" s="7"/>
      <c r="G86" s="23">
        <f>'СВОД 2014'!$B$223</f>
        <v>3.01</v>
      </c>
      <c r="H86" s="7">
        <f t="shared" si="8"/>
        <v>0</v>
      </c>
      <c r="I86" s="10">
        <v>0</v>
      </c>
      <c r="J86" s="9">
        <f t="shared" si="7"/>
        <v>0</v>
      </c>
    </row>
    <row r="87" spans="1:10" ht="15.95" customHeight="1" x14ac:dyDescent="0.25">
      <c r="A87" s="45">
        <f>'СВОД 2014'!$A87</f>
        <v>0</v>
      </c>
      <c r="B87" s="1">
        <f>'СВОД 2014'!B87</f>
        <v>71</v>
      </c>
      <c r="C87" s="17">
        <f>'СВОД 2014'!C87</f>
        <v>0</v>
      </c>
      <c r="D87" s="49">
        <f>Декабрь!E84</f>
        <v>0</v>
      </c>
      <c r="E87" s="51"/>
      <c r="F87" s="7"/>
      <c r="G87" s="23">
        <f>'СВОД 2014'!$B$223</f>
        <v>3.01</v>
      </c>
      <c r="H87" s="7">
        <f t="shared" si="8"/>
        <v>0</v>
      </c>
      <c r="I87" s="10">
        <v>0</v>
      </c>
      <c r="J87" s="9">
        <f t="shared" si="7"/>
        <v>0</v>
      </c>
    </row>
    <row r="88" spans="1:10" ht="15.95" customHeight="1" x14ac:dyDescent="0.25">
      <c r="A88" s="45">
        <f>'СВОД 2014'!$A88</f>
        <v>0</v>
      </c>
      <c r="B88" s="1">
        <f>'СВОД 2014'!B88</f>
        <v>72</v>
      </c>
      <c r="C88" s="17">
        <f>'СВОД 2014'!C88</f>
        <v>0</v>
      </c>
      <c r="D88" s="49">
        <f>Декабрь!E85</f>
        <v>0</v>
      </c>
      <c r="E88" s="51"/>
      <c r="F88" s="7"/>
      <c r="G88" s="23">
        <f>'СВОД 2014'!$B$223</f>
        <v>3.01</v>
      </c>
      <c r="H88" s="7">
        <f t="shared" si="8"/>
        <v>0</v>
      </c>
      <c r="I88" s="10">
        <v>0</v>
      </c>
      <c r="J88" s="9">
        <f t="shared" si="7"/>
        <v>0</v>
      </c>
    </row>
    <row r="89" spans="1:10" ht="15.95" customHeight="1" x14ac:dyDescent="0.25">
      <c r="A89" s="45">
        <f>'СВОД 2014'!$A89</f>
        <v>0</v>
      </c>
      <c r="B89" s="1">
        <f>'СВОД 2014'!B89</f>
        <v>73</v>
      </c>
      <c r="C89" s="17">
        <f>'СВОД 2014'!C89</f>
        <v>0</v>
      </c>
      <c r="D89" s="49">
        <f>Декабрь!E86</f>
        <v>0</v>
      </c>
      <c r="E89" s="51"/>
      <c r="F89" s="7"/>
      <c r="G89" s="23">
        <f>'СВОД 2014'!$B$223</f>
        <v>3.01</v>
      </c>
      <c r="H89" s="7">
        <f t="shared" si="8"/>
        <v>0</v>
      </c>
      <c r="I89" s="10">
        <v>0</v>
      </c>
      <c r="J89" s="9">
        <f t="shared" si="7"/>
        <v>0</v>
      </c>
    </row>
    <row r="90" spans="1:10" ht="15.95" customHeight="1" x14ac:dyDescent="0.25">
      <c r="A90" s="45">
        <f>'СВОД 2014'!$A90</f>
        <v>0</v>
      </c>
      <c r="B90" s="1">
        <f>'СВОД 2014'!B90</f>
        <v>74</v>
      </c>
      <c r="C90" s="17">
        <f>'СВОД 2014'!C90</f>
        <v>0</v>
      </c>
      <c r="D90" s="49">
        <f>Декабрь!E87</f>
        <v>0</v>
      </c>
      <c r="E90" s="51"/>
      <c r="F90" s="7"/>
      <c r="G90" s="23">
        <f>'СВОД 2014'!$B$223</f>
        <v>3.01</v>
      </c>
      <c r="H90" s="7">
        <f t="shared" si="8"/>
        <v>0</v>
      </c>
      <c r="I90" s="10">
        <v>0</v>
      </c>
      <c r="J90" s="9">
        <f t="shared" si="7"/>
        <v>0</v>
      </c>
    </row>
    <row r="91" spans="1:10" ht="15.95" customHeight="1" x14ac:dyDescent="0.25">
      <c r="A91" s="45">
        <f>'СВОД 2014'!$A91</f>
        <v>0</v>
      </c>
      <c r="B91" s="1">
        <f>'СВОД 2014'!B91</f>
        <v>75</v>
      </c>
      <c r="C91" s="17">
        <f>'СВОД 2014'!C91</f>
        <v>0</v>
      </c>
      <c r="D91" s="49">
        <f>Декабрь!E88</f>
        <v>0</v>
      </c>
      <c r="E91" s="51"/>
      <c r="F91" s="7"/>
      <c r="G91" s="23">
        <f>'СВОД 2014'!$B$223</f>
        <v>3.01</v>
      </c>
      <c r="H91" s="7">
        <f t="shared" si="8"/>
        <v>0</v>
      </c>
      <c r="I91" s="10">
        <v>0</v>
      </c>
      <c r="J91" s="9">
        <f t="shared" si="7"/>
        <v>0</v>
      </c>
    </row>
    <row r="92" spans="1:10" ht="15.95" customHeight="1" x14ac:dyDescent="0.25">
      <c r="A92" s="45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Декабрь!E89</f>
        <v>0</v>
      </c>
      <c r="E92" s="51"/>
      <c r="F92" s="7"/>
      <c r="G92" s="23">
        <f>'СВОД 2014'!$B$223</f>
        <v>3.01</v>
      </c>
      <c r="H92" s="7">
        <f t="shared" si="8"/>
        <v>0</v>
      </c>
      <c r="I92" s="10">
        <v>0</v>
      </c>
      <c r="J92" s="9">
        <f t="shared" si="7"/>
        <v>0</v>
      </c>
    </row>
    <row r="93" spans="1:10" ht="15.95" customHeight="1" x14ac:dyDescent="0.25">
      <c r="A93" s="45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Декабрь!E90</f>
        <v>0</v>
      </c>
      <c r="E93" s="51"/>
      <c r="F93" s="7"/>
      <c r="G93" s="23">
        <f>'СВОД 2014'!$B$223</f>
        <v>3.01</v>
      </c>
      <c r="H93" s="7">
        <f t="shared" si="8"/>
        <v>0</v>
      </c>
      <c r="I93" s="10">
        <v>0</v>
      </c>
      <c r="J93" s="9">
        <f t="shared" si="7"/>
        <v>0</v>
      </c>
    </row>
    <row r="94" spans="1:10" ht="15.95" customHeight="1" x14ac:dyDescent="0.25">
      <c r="A94" s="45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Декабрь!E91</f>
        <v>0</v>
      </c>
      <c r="E94" s="51"/>
      <c r="F94" s="7">
        <f t="shared" ref="F94:F98" si="9">E94-D94</f>
        <v>0</v>
      </c>
      <c r="G94" s="23">
        <f>'СВОД 2014'!$B$223</f>
        <v>3.01</v>
      </c>
      <c r="H94" s="7">
        <f t="shared" si="8"/>
        <v>0</v>
      </c>
      <c r="I94" s="10">
        <v>0</v>
      </c>
      <c r="J94" s="9">
        <f t="shared" si="7"/>
        <v>0</v>
      </c>
    </row>
    <row r="95" spans="1:10" ht="15.95" customHeight="1" x14ac:dyDescent="0.25">
      <c r="A95" s="45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Декабрь!E92</f>
        <v>0</v>
      </c>
      <c r="E95" s="51"/>
      <c r="F95" s="7">
        <f t="shared" si="9"/>
        <v>0</v>
      </c>
      <c r="G95" s="23">
        <f>'СВОД 2014'!$B$223</f>
        <v>3.01</v>
      </c>
      <c r="H95" s="7">
        <f t="shared" si="8"/>
        <v>0</v>
      </c>
      <c r="I95" s="10">
        <v>0</v>
      </c>
      <c r="J95" s="9">
        <f t="shared" si="7"/>
        <v>0</v>
      </c>
    </row>
    <row r="96" spans="1:10" ht="15.95" customHeight="1" x14ac:dyDescent="0.25">
      <c r="A96" s="45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Декабрь!E93</f>
        <v>0</v>
      </c>
      <c r="E96" s="51"/>
      <c r="F96" s="7">
        <f t="shared" si="9"/>
        <v>0</v>
      </c>
      <c r="G96" s="23">
        <f>'СВОД 2014'!$B$223</f>
        <v>3.01</v>
      </c>
      <c r="H96" s="7">
        <f t="shared" si="8"/>
        <v>0</v>
      </c>
      <c r="I96" s="10">
        <v>0</v>
      </c>
      <c r="J96" s="9">
        <f t="shared" si="7"/>
        <v>0</v>
      </c>
    </row>
    <row r="97" spans="1:10" ht="15.95" customHeight="1" x14ac:dyDescent="0.25">
      <c r="A97" s="45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Декабрь!E94</f>
        <v>22.28</v>
      </c>
      <c r="E97" s="51">
        <v>22.28</v>
      </c>
      <c r="F97" s="7">
        <f t="shared" si="9"/>
        <v>0</v>
      </c>
      <c r="G97" s="23">
        <f>'СВОД 2014'!$B$223</f>
        <v>3.01</v>
      </c>
      <c r="H97" s="7">
        <f t="shared" si="8"/>
        <v>0</v>
      </c>
      <c r="I97" s="10">
        <v>0</v>
      </c>
      <c r="J97" s="9">
        <f t="shared" si="7"/>
        <v>0</v>
      </c>
    </row>
    <row r="98" spans="1:10" ht="15.95" customHeight="1" x14ac:dyDescent="0.25">
      <c r="A98" s="45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Декабрь!E95</f>
        <v>0</v>
      </c>
      <c r="E98" s="51">
        <v>0</v>
      </c>
      <c r="F98" s="7">
        <f t="shared" si="9"/>
        <v>0</v>
      </c>
      <c r="G98" s="23">
        <f>'СВОД 2014'!$B$223</f>
        <v>3.01</v>
      </c>
      <c r="H98" s="7">
        <f t="shared" si="8"/>
        <v>0</v>
      </c>
      <c r="I98" s="10">
        <v>0</v>
      </c>
      <c r="J98" s="9">
        <f t="shared" si="7"/>
        <v>0</v>
      </c>
    </row>
    <row r="99" spans="1:10" ht="15.95" customHeight="1" x14ac:dyDescent="0.25">
      <c r="A99" s="45">
        <f>'СВОД 2014'!$A99</f>
        <v>0</v>
      </c>
      <c r="B99" s="1">
        <f>'СВОД 2014'!B99</f>
        <v>80</v>
      </c>
      <c r="C99" s="17">
        <f>'СВОД 2014'!C99</f>
        <v>0</v>
      </c>
      <c r="D99" s="49">
        <f>Декабрь!E96</f>
        <v>0</v>
      </c>
      <c r="E99" s="51"/>
      <c r="F99" s="7"/>
      <c r="G99" s="23">
        <f>'СВОД 2014'!$B$223</f>
        <v>3.01</v>
      </c>
      <c r="H99" s="7">
        <f t="shared" si="8"/>
        <v>0</v>
      </c>
      <c r="I99" s="10">
        <v>0</v>
      </c>
      <c r="J99" s="9">
        <f t="shared" si="7"/>
        <v>0</v>
      </c>
    </row>
    <row r="100" spans="1:10" ht="15.95" customHeight="1" x14ac:dyDescent="0.25">
      <c r="A100" s="45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Декабрь!E97</f>
        <v>0</v>
      </c>
      <c r="E100" s="51"/>
      <c r="F100" s="7"/>
      <c r="G100" s="23">
        <f>'СВОД 2014'!$B$223</f>
        <v>3.01</v>
      </c>
      <c r="H100" s="7">
        <f t="shared" si="8"/>
        <v>0</v>
      </c>
      <c r="I100" s="10">
        <v>0</v>
      </c>
      <c r="J100" s="9">
        <f t="shared" si="7"/>
        <v>0</v>
      </c>
    </row>
    <row r="101" spans="1:10" ht="15.95" customHeight="1" x14ac:dyDescent="0.25">
      <c r="A101" s="45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Декабрь!E98</f>
        <v>0</v>
      </c>
      <c r="E101" s="51"/>
      <c r="F101" s="7"/>
      <c r="G101" s="23">
        <f>'СВОД 2014'!$B$223</f>
        <v>3.01</v>
      </c>
      <c r="H101" s="7">
        <f t="shared" si="8"/>
        <v>0</v>
      </c>
      <c r="I101" s="10">
        <v>0</v>
      </c>
      <c r="J101" s="9">
        <f t="shared" si="7"/>
        <v>0</v>
      </c>
    </row>
    <row r="102" spans="1:10" ht="15.95" customHeight="1" x14ac:dyDescent="0.25">
      <c r="A102" s="45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Декабрь!E99</f>
        <v>0</v>
      </c>
      <c r="E102" s="51"/>
      <c r="F102" s="7"/>
      <c r="G102" s="23">
        <f>'СВОД 2014'!$B$223</f>
        <v>3.01</v>
      </c>
      <c r="H102" s="7">
        <f t="shared" si="8"/>
        <v>0</v>
      </c>
      <c r="I102" s="10">
        <v>0</v>
      </c>
      <c r="J102" s="9">
        <f t="shared" si="7"/>
        <v>0</v>
      </c>
    </row>
    <row r="103" spans="1:10" ht="15.95" customHeight="1" x14ac:dyDescent="0.25">
      <c r="A103" s="45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Декабрь!E100</f>
        <v>0</v>
      </c>
      <c r="E103" s="51"/>
      <c r="F103" s="7">
        <f t="shared" ref="F103:F105" si="10">E103-D103</f>
        <v>0</v>
      </c>
      <c r="G103" s="23">
        <f>'СВОД 2014'!$B$223</f>
        <v>3.01</v>
      </c>
      <c r="H103" s="7">
        <f t="shared" si="8"/>
        <v>0</v>
      </c>
      <c r="I103" s="10">
        <v>0</v>
      </c>
      <c r="J103" s="9">
        <f t="shared" si="7"/>
        <v>0</v>
      </c>
    </row>
    <row r="104" spans="1:10" ht="15.95" customHeight="1" x14ac:dyDescent="0.25">
      <c r="A104" s="45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Декабрь!E101</f>
        <v>0</v>
      </c>
      <c r="E104" s="51"/>
      <c r="F104" s="7">
        <f t="shared" si="10"/>
        <v>0</v>
      </c>
      <c r="G104" s="23">
        <f>'СВОД 2014'!$B$223</f>
        <v>3.01</v>
      </c>
      <c r="H104" s="7">
        <f t="shared" si="8"/>
        <v>0</v>
      </c>
      <c r="I104" s="10">
        <v>0</v>
      </c>
      <c r="J104" s="9">
        <f t="shared" si="7"/>
        <v>0</v>
      </c>
    </row>
    <row r="105" spans="1:10" ht="15.95" customHeight="1" x14ac:dyDescent="0.25">
      <c r="A105" s="45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Декабрь!E102</f>
        <v>0</v>
      </c>
      <c r="E105" s="51"/>
      <c r="F105" s="7">
        <f t="shared" si="10"/>
        <v>0</v>
      </c>
      <c r="G105" s="23">
        <f>'СВОД 2014'!$B$223</f>
        <v>3.01</v>
      </c>
      <c r="H105" s="7">
        <f t="shared" si="8"/>
        <v>0</v>
      </c>
      <c r="I105" s="10">
        <v>0</v>
      </c>
      <c r="J105" s="9">
        <f t="shared" si="7"/>
        <v>0</v>
      </c>
    </row>
    <row r="106" spans="1:10" ht="15.95" customHeight="1" x14ac:dyDescent="0.25">
      <c r="A106" s="45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Декабрь!E103</f>
        <v>0</v>
      </c>
      <c r="E106" s="51"/>
      <c r="F106" s="7"/>
      <c r="G106" s="23">
        <f>'СВОД 2014'!$B$223</f>
        <v>3.01</v>
      </c>
      <c r="H106" s="7">
        <f t="shared" si="8"/>
        <v>0</v>
      </c>
      <c r="I106" s="10">
        <v>0</v>
      </c>
      <c r="J106" s="9">
        <f t="shared" si="7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Декабрь!E104</f>
        <v>1070.1199999999999</v>
      </c>
      <c r="E107" s="51">
        <v>1071.2</v>
      </c>
      <c r="F107" s="7">
        <f t="shared" ref="F107:F112" si="11">E107-D107</f>
        <v>1.0800000000001546</v>
      </c>
      <c r="G107" s="23">
        <f>'СВОД 2014'!$B$223</f>
        <v>3.01</v>
      </c>
      <c r="H107" s="7">
        <f t="shared" si="8"/>
        <v>3.25</v>
      </c>
      <c r="I107" s="10">
        <v>0</v>
      </c>
      <c r="J107" s="9">
        <f t="shared" si="7"/>
        <v>3.25</v>
      </c>
    </row>
    <row r="108" spans="1:10" ht="15.95" customHeight="1" x14ac:dyDescent="0.25">
      <c r="A108" s="45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Декабрь!E105</f>
        <v>0</v>
      </c>
      <c r="E108" s="51"/>
      <c r="F108" s="7">
        <f t="shared" si="11"/>
        <v>0</v>
      </c>
      <c r="G108" s="23">
        <f>'СВОД 2014'!$B$223</f>
        <v>3.01</v>
      </c>
      <c r="H108" s="7">
        <f t="shared" si="8"/>
        <v>0</v>
      </c>
      <c r="I108" s="10">
        <v>0</v>
      </c>
      <c r="J108" s="9">
        <f t="shared" si="7"/>
        <v>0</v>
      </c>
    </row>
    <row r="109" spans="1:10" ht="15.95" customHeight="1" x14ac:dyDescent="0.25">
      <c r="A109" s="45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Декабрь!E106</f>
        <v>0</v>
      </c>
      <c r="E109" s="51"/>
      <c r="F109" s="7">
        <f t="shared" si="11"/>
        <v>0</v>
      </c>
      <c r="G109" s="23">
        <f>'СВОД 2014'!$B$223</f>
        <v>3.01</v>
      </c>
      <c r="H109" s="7">
        <f t="shared" si="8"/>
        <v>0</v>
      </c>
      <c r="I109" s="10">
        <v>0</v>
      </c>
      <c r="J109" s="9">
        <f t="shared" si="7"/>
        <v>0</v>
      </c>
    </row>
    <row r="110" spans="1:10" ht="15.95" customHeight="1" x14ac:dyDescent="0.25">
      <c r="A110" s="45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Декабрь!E107</f>
        <v>0</v>
      </c>
      <c r="E110" s="51"/>
      <c r="F110" s="7">
        <f t="shared" si="11"/>
        <v>0</v>
      </c>
      <c r="G110" s="23">
        <f>'СВОД 2014'!$B$223</f>
        <v>3.01</v>
      </c>
      <c r="H110" s="7">
        <f t="shared" si="8"/>
        <v>0</v>
      </c>
      <c r="I110" s="10">
        <v>0</v>
      </c>
      <c r="J110" s="9">
        <f t="shared" si="7"/>
        <v>0</v>
      </c>
    </row>
    <row r="111" spans="1:10" ht="15.95" customHeight="1" x14ac:dyDescent="0.25">
      <c r="A111" s="45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Декабрь!E108</f>
        <v>0</v>
      </c>
      <c r="E111" s="51"/>
      <c r="F111" s="7">
        <f t="shared" si="11"/>
        <v>0</v>
      </c>
      <c r="G111" s="23">
        <f>'СВОД 2014'!$B$223</f>
        <v>3.01</v>
      </c>
      <c r="H111" s="7">
        <f t="shared" si="8"/>
        <v>0</v>
      </c>
      <c r="I111" s="10">
        <v>0</v>
      </c>
      <c r="J111" s="9">
        <f t="shared" si="7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Декабрь!E109</f>
        <v>1139.1300000000001</v>
      </c>
      <c r="E112" s="51">
        <v>1303.93</v>
      </c>
      <c r="F112" s="7">
        <f t="shared" si="11"/>
        <v>164.79999999999995</v>
      </c>
      <c r="G112" s="23">
        <f>'СВОД 2014'!$B$223</f>
        <v>3.01</v>
      </c>
      <c r="H112" s="7">
        <f t="shared" si="8"/>
        <v>496.05</v>
      </c>
      <c r="I112" s="10">
        <v>69.69</v>
      </c>
      <c r="J112" s="9">
        <f t="shared" si="7"/>
        <v>426.36</v>
      </c>
    </row>
    <row r="113" spans="1:10" ht="15.95" customHeight="1" x14ac:dyDescent="0.25">
      <c r="A113" s="45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Декабрь!E110</f>
        <v>0</v>
      </c>
      <c r="E113" s="51"/>
      <c r="F113" s="7"/>
      <c r="G113" s="23">
        <f>'СВОД 2014'!$B$223</f>
        <v>3.01</v>
      </c>
      <c r="H113" s="7">
        <f t="shared" si="8"/>
        <v>0</v>
      </c>
      <c r="I113" s="10">
        <v>0</v>
      </c>
      <c r="J113" s="9">
        <f t="shared" si="7"/>
        <v>0</v>
      </c>
    </row>
    <row r="114" spans="1:10" ht="15.95" customHeight="1" x14ac:dyDescent="0.25">
      <c r="A114" s="45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Декабрь!E111</f>
        <v>0</v>
      </c>
      <c r="E114" s="51"/>
      <c r="F114" s="7"/>
      <c r="G114" s="23">
        <f>'СВОД 2014'!$B$223</f>
        <v>3.01</v>
      </c>
      <c r="H114" s="7">
        <f t="shared" si="8"/>
        <v>0</v>
      </c>
      <c r="I114" s="10">
        <v>0</v>
      </c>
      <c r="J114" s="9">
        <f t="shared" si="7"/>
        <v>0</v>
      </c>
    </row>
    <row r="115" spans="1:10" ht="15.95" customHeight="1" x14ac:dyDescent="0.25">
      <c r="A115" s="45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Декабрь!E112</f>
        <v>0</v>
      </c>
      <c r="E115" s="51"/>
      <c r="F115" s="7"/>
      <c r="G115" s="23">
        <f>'СВОД 2014'!$B$223</f>
        <v>3.01</v>
      </c>
      <c r="H115" s="7">
        <f t="shared" si="8"/>
        <v>0</v>
      </c>
      <c r="I115" s="10">
        <v>0</v>
      </c>
      <c r="J115" s="9">
        <f t="shared" si="7"/>
        <v>0</v>
      </c>
    </row>
    <row r="116" spans="1:10" ht="15.95" customHeight="1" x14ac:dyDescent="0.25">
      <c r="A116" s="45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Декабрь!E113</f>
        <v>0</v>
      </c>
      <c r="E116" s="51"/>
      <c r="F116" s="7"/>
      <c r="G116" s="23">
        <f>'СВОД 2014'!$B$223</f>
        <v>3.01</v>
      </c>
      <c r="H116" s="7">
        <f t="shared" si="8"/>
        <v>0</v>
      </c>
      <c r="I116" s="10">
        <v>0</v>
      </c>
      <c r="J116" s="9">
        <f t="shared" si="7"/>
        <v>0</v>
      </c>
    </row>
    <row r="117" spans="1:10" ht="15.95" customHeight="1" x14ac:dyDescent="0.25">
      <c r="A117" s="45"/>
      <c r="B117" s="1">
        <v>97</v>
      </c>
      <c r="C117" s="17" t="s">
        <v>120</v>
      </c>
      <c r="D117" s="49">
        <v>0</v>
      </c>
      <c r="E117" s="51"/>
      <c r="F117" s="7"/>
      <c r="G117" s="23">
        <f>'СВОД 2014'!$B$223</f>
        <v>3.01</v>
      </c>
      <c r="H117" s="7">
        <f t="shared" si="8"/>
        <v>0</v>
      </c>
      <c r="I117" s="10">
        <v>0</v>
      </c>
      <c r="J117" s="9">
        <f t="shared" si="7"/>
        <v>0</v>
      </c>
    </row>
    <row r="118" spans="1:10" ht="15.95" customHeight="1" x14ac:dyDescent="0.25">
      <c r="A118" s="45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Декабрь!E114</f>
        <v>0</v>
      </c>
      <c r="E118" s="51"/>
      <c r="F118" s="7"/>
      <c r="G118" s="23">
        <f>'СВОД 2014'!$B$223</f>
        <v>3.01</v>
      </c>
      <c r="H118" s="7">
        <f t="shared" si="8"/>
        <v>0</v>
      </c>
      <c r="I118" s="10">
        <v>0</v>
      </c>
      <c r="J118" s="9">
        <f t="shared" si="7"/>
        <v>0</v>
      </c>
    </row>
    <row r="119" spans="1:10" ht="15.95" customHeight="1" x14ac:dyDescent="0.25">
      <c r="A119" s="45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f>'СВОД 2014'!$B$223</f>
        <v>3.01</v>
      </c>
      <c r="H119" s="7">
        <f t="shared" si="8"/>
        <v>0</v>
      </c>
      <c r="I119" s="10">
        <v>0</v>
      </c>
      <c r="J119" s="9">
        <f t="shared" si="7"/>
        <v>0</v>
      </c>
    </row>
    <row r="120" spans="1:10" ht="15.95" customHeight="1" x14ac:dyDescent="0.25">
      <c r="A120" s="45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Декабрь!E115</f>
        <v>31.66</v>
      </c>
      <c r="E120" s="51">
        <v>31.66</v>
      </c>
      <c r="F120" s="7">
        <f t="shared" ref="F120:F158" si="12">E120-D120</f>
        <v>0</v>
      </c>
      <c r="G120" s="23">
        <f>'СВОД 2014'!$B$223</f>
        <v>3.01</v>
      </c>
      <c r="H120" s="7">
        <f t="shared" si="8"/>
        <v>0</v>
      </c>
      <c r="I120" s="10">
        <v>0</v>
      </c>
      <c r="J120" s="9">
        <f t="shared" si="7"/>
        <v>0</v>
      </c>
    </row>
    <row r="121" spans="1:10" ht="15.95" customHeight="1" x14ac:dyDescent="0.25">
      <c r="A121" s="45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Декабрь!E116</f>
        <v>0</v>
      </c>
      <c r="E121" s="51"/>
      <c r="F121" s="7">
        <f t="shared" si="12"/>
        <v>0</v>
      </c>
      <c r="G121" s="23">
        <f>'СВОД 2014'!$B$223</f>
        <v>3.01</v>
      </c>
      <c r="H121" s="7">
        <f t="shared" si="8"/>
        <v>0</v>
      </c>
      <c r="I121" s="10">
        <v>0</v>
      </c>
      <c r="J121" s="9">
        <f t="shared" si="7"/>
        <v>0</v>
      </c>
    </row>
    <row r="122" spans="1:10" ht="15.95" customHeight="1" x14ac:dyDescent="0.25">
      <c r="A122" s="45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Декабрь!E117</f>
        <v>0</v>
      </c>
      <c r="E122" s="51"/>
      <c r="F122" s="7">
        <f t="shared" si="12"/>
        <v>0</v>
      </c>
      <c r="G122" s="23">
        <f>'СВОД 2014'!$B$223</f>
        <v>3.01</v>
      </c>
      <c r="H122" s="7">
        <f t="shared" si="8"/>
        <v>0</v>
      </c>
      <c r="I122" s="10">
        <v>0</v>
      </c>
      <c r="J122" s="9">
        <f t="shared" si="7"/>
        <v>0</v>
      </c>
    </row>
    <row r="123" spans="1:10" ht="15.95" customHeight="1" x14ac:dyDescent="0.25">
      <c r="A123" s="45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Декабрь!E118</f>
        <v>1633.17</v>
      </c>
      <c r="E123" s="51">
        <v>1633.17</v>
      </c>
      <c r="F123" s="7">
        <f t="shared" si="12"/>
        <v>0</v>
      </c>
      <c r="G123" s="23">
        <f>'СВОД 2014'!$B$223</f>
        <v>3.01</v>
      </c>
      <c r="H123" s="7">
        <f t="shared" si="8"/>
        <v>0</v>
      </c>
      <c r="I123" s="10">
        <v>0</v>
      </c>
      <c r="J123" s="9">
        <f t="shared" si="7"/>
        <v>0</v>
      </c>
    </row>
    <row r="124" spans="1:10" ht="15.95" customHeight="1" x14ac:dyDescent="0.25">
      <c r="A124" s="45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Декабрь!E119</f>
        <v>1535.25</v>
      </c>
      <c r="E124" s="51">
        <v>1535.25</v>
      </c>
      <c r="F124" s="7">
        <f t="shared" si="12"/>
        <v>0</v>
      </c>
      <c r="G124" s="23">
        <f>'СВОД 2014'!$B$223</f>
        <v>3.01</v>
      </c>
      <c r="H124" s="7">
        <f t="shared" si="8"/>
        <v>0</v>
      </c>
      <c r="I124" s="10">
        <v>0</v>
      </c>
      <c r="J124" s="9">
        <f t="shared" si="7"/>
        <v>0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Декабрь!E120</f>
        <v>398.92</v>
      </c>
      <c r="E125" s="51">
        <v>772.22</v>
      </c>
      <c r="F125" s="7">
        <f t="shared" si="12"/>
        <v>373.3</v>
      </c>
      <c r="G125" s="23">
        <f>'СВОД 2014'!$B$223</f>
        <v>3.01</v>
      </c>
      <c r="H125" s="7">
        <f t="shared" si="8"/>
        <v>1123.6300000000001</v>
      </c>
      <c r="I125" s="10">
        <v>9090</v>
      </c>
      <c r="J125" s="9">
        <f t="shared" si="7"/>
        <v>-7966.37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Декабрь!E121</f>
        <v>621.38</v>
      </c>
      <c r="E126" s="51">
        <v>621.49</v>
      </c>
      <c r="F126" s="7">
        <f t="shared" si="12"/>
        <v>0.11000000000001364</v>
      </c>
      <c r="G126" s="23">
        <f>'СВОД 2014'!$B$223</f>
        <v>3.01</v>
      </c>
      <c r="H126" s="7">
        <f t="shared" si="8"/>
        <v>0.33</v>
      </c>
      <c r="I126" s="10">
        <v>0</v>
      </c>
      <c r="J126" s="9">
        <f t="shared" si="7"/>
        <v>0.33</v>
      </c>
    </row>
    <row r="127" spans="1:10" ht="15.95" customHeight="1" x14ac:dyDescent="0.25">
      <c r="A127" s="45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Декабрь!E122</f>
        <v>17.79</v>
      </c>
      <c r="E127" s="51">
        <v>17.79</v>
      </c>
      <c r="F127" s="7">
        <f t="shared" si="12"/>
        <v>0</v>
      </c>
      <c r="G127" s="23">
        <f>'СВОД 2014'!$B$223</f>
        <v>3.01</v>
      </c>
      <c r="H127" s="7">
        <f t="shared" si="8"/>
        <v>0</v>
      </c>
      <c r="I127" s="10">
        <v>0</v>
      </c>
      <c r="J127" s="9">
        <f t="shared" si="7"/>
        <v>0</v>
      </c>
    </row>
    <row r="128" spans="1:10" ht="15.95" customHeight="1" x14ac:dyDescent="0.25">
      <c r="A128" s="45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Декабрь!E123</f>
        <v>93.37</v>
      </c>
      <c r="E128" s="51">
        <v>93.37</v>
      </c>
      <c r="F128" s="7">
        <f t="shared" si="12"/>
        <v>0</v>
      </c>
      <c r="G128" s="23">
        <f>'СВОД 2014'!$B$223</f>
        <v>3.01</v>
      </c>
      <c r="H128" s="7">
        <f t="shared" si="8"/>
        <v>0</v>
      </c>
      <c r="I128" s="10">
        <v>0</v>
      </c>
      <c r="J128" s="9">
        <f t="shared" si="7"/>
        <v>0</v>
      </c>
    </row>
    <row r="129" spans="1:10" ht="15.95" customHeight="1" x14ac:dyDescent="0.25">
      <c r="A129" s="45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Декабрь!E124</f>
        <v>0</v>
      </c>
      <c r="E129" s="51"/>
      <c r="F129" s="7">
        <f t="shared" si="12"/>
        <v>0</v>
      </c>
      <c r="G129" s="23">
        <f>'СВОД 2014'!$B$223</f>
        <v>3.01</v>
      </c>
      <c r="H129" s="7">
        <f t="shared" si="8"/>
        <v>0</v>
      </c>
      <c r="I129" s="10">
        <v>0</v>
      </c>
      <c r="J129" s="9">
        <f t="shared" si="7"/>
        <v>0</v>
      </c>
    </row>
    <row r="130" spans="1:10" ht="15.95" customHeight="1" x14ac:dyDescent="0.25">
      <c r="A130" s="45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Декабрь!E125</f>
        <v>56.23</v>
      </c>
      <c r="E130" s="51">
        <v>56.23</v>
      </c>
      <c r="F130" s="7">
        <f t="shared" si="12"/>
        <v>0</v>
      </c>
      <c r="G130" s="23">
        <f>'СВОД 2014'!$B$223</f>
        <v>3.01</v>
      </c>
      <c r="H130" s="7">
        <f t="shared" si="8"/>
        <v>0</v>
      </c>
      <c r="I130" s="10">
        <v>0</v>
      </c>
      <c r="J130" s="9">
        <f t="shared" si="7"/>
        <v>0</v>
      </c>
    </row>
    <row r="131" spans="1:10" ht="15.95" customHeight="1" x14ac:dyDescent="0.25">
      <c r="A131" s="45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v>2598.9299999999998</v>
      </c>
      <c r="E131" s="51">
        <v>3779.5</v>
      </c>
      <c r="F131" s="7">
        <f t="shared" si="12"/>
        <v>1180.5700000000002</v>
      </c>
      <c r="G131" s="23">
        <f>'СВОД 2014'!$B$223</f>
        <v>3.01</v>
      </c>
      <c r="H131" s="7">
        <f t="shared" si="8"/>
        <v>3553.52</v>
      </c>
      <c r="I131" s="10">
        <v>2860.32</v>
      </c>
      <c r="J131" s="9">
        <f t="shared" si="7"/>
        <v>693.19999999999982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v>2.86</v>
      </c>
      <c r="E132" s="51">
        <v>2.86</v>
      </c>
      <c r="F132" s="7">
        <f t="shared" si="12"/>
        <v>0</v>
      </c>
      <c r="G132" s="23">
        <f>'СВОД 2014'!$B$223</f>
        <v>3.01</v>
      </c>
      <c r="H132" s="7">
        <f t="shared" si="8"/>
        <v>0</v>
      </c>
      <c r="I132" s="10">
        <v>0</v>
      </c>
      <c r="J132" s="9">
        <f t="shared" si="7"/>
        <v>0</v>
      </c>
    </row>
    <row r="133" spans="1:10" ht="15.95" customHeight="1" x14ac:dyDescent="0.25">
      <c r="A133" s="45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Декабрь!E128</f>
        <v>679.88</v>
      </c>
      <c r="E133" s="51">
        <v>679.88</v>
      </c>
      <c r="F133" s="7">
        <f t="shared" si="12"/>
        <v>0</v>
      </c>
      <c r="G133" s="23">
        <f>'СВОД 2014'!$B$223</f>
        <v>3.01</v>
      </c>
      <c r="H133" s="7">
        <f t="shared" ref="H133:H196" si="13">ROUND(F133*G133,2)</f>
        <v>0</v>
      </c>
      <c r="I133" s="10">
        <v>0</v>
      </c>
      <c r="J133" s="9">
        <f t="shared" si="7"/>
        <v>0</v>
      </c>
    </row>
    <row r="134" spans="1:10" ht="15.95" customHeight="1" x14ac:dyDescent="0.25">
      <c r="A134" s="45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Декабрь!E129</f>
        <v>2.34</v>
      </c>
      <c r="E134" s="51">
        <v>2.34</v>
      </c>
      <c r="F134" s="7">
        <f t="shared" si="12"/>
        <v>0</v>
      </c>
      <c r="G134" s="23">
        <f>'СВОД 2014'!$B$223</f>
        <v>3.01</v>
      </c>
      <c r="H134" s="7">
        <f t="shared" si="13"/>
        <v>0</v>
      </c>
      <c r="I134" s="10">
        <v>0</v>
      </c>
      <c r="J134" s="9">
        <f t="shared" si="7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Декабрь!E130</f>
        <v>323.36</v>
      </c>
      <c r="E135" s="51">
        <v>1155.72</v>
      </c>
      <c r="F135" s="7">
        <f t="shared" si="12"/>
        <v>832.36</v>
      </c>
      <c r="G135" s="23">
        <f>'СВОД 2014'!$B$223</f>
        <v>3.01</v>
      </c>
      <c r="H135" s="7">
        <f t="shared" si="13"/>
        <v>2505.4</v>
      </c>
      <c r="I135" s="10">
        <v>0</v>
      </c>
      <c r="J135" s="9">
        <f t="shared" ref="J135:J198" si="14">H135-I135</f>
        <v>2505.4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Декабрь!E131</f>
        <v>433.29</v>
      </c>
      <c r="E136" s="51">
        <v>876.42</v>
      </c>
      <c r="F136" s="7">
        <f t="shared" si="12"/>
        <v>443.12999999999994</v>
      </c>
      <c r="G136" s="23">
        <f>'СВОД 2014'!$B$223</f>
        <v>3.01</v>
      </c>
      <c r="H136" s="7">
        <f t="shared" si="13"/>
        <v>1333.82</v>
      </c>
      <c r="I136" s="10">
        <v>0</v>
      </c>
      <c r="J136" s="9">
        <f t="shared" si="14"/>
        <v>1333.82</v>
      </c>
    </row>
    <row r="137" spans="1:10" ht="15.95" customHeight="1" x14ac:dyDescent="0.25">
      <c r="A137" s="45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Декабрь!E132</f>
        <v>0</v>
      </c>
      <c r="E137" s="51"/>
      <c r="F137" s="7">
        <f t="shared" si="12"/>
        <v>0</v>
      </c>
      <c r="G137" s="23">
        <f>'СВОД 2014'!$B$223</f>
        <v>3.01</v>
      </c>
      <c r="H137" s="7">
        <f t="shared" si="13"/>
        <v>0</v>
      </c>
      <c r="I137" s="10">
        <v>0</v>
      </c>
      <c r="J137" s="9">
        <f t="shared" si="14"/>
        <v>0</v>
      </c>
    </row>
    <row r="138" spans="1:10" ht="15.95" customHeight="1" x14ac:dyDescent="0.25">
      <c r="A138" s="45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Декабрь!E133</f>
        <v>0</v>
      </c>
      <c r="E138" s="51"/>
      <c r="F138" s="7">
        <f t="shared" si="12"/>
        <v>0</v>
      </c>
      <c r="G138" s="23">
        <f>'СВОД 2014'!$B$223</f>
        <v>3.01</v>
      </c>
      <c r="H138" s="7">
        <f t="shared" si="13"/>
        <v>0</v>
      </c>
      <c r="I138" s="10">
        <v>0</v>
      </c>
      <c r="J138" s="9">
        <f t="shared" si="14"/>
        <v>0</v>
      </c>
    </row>
    <row r="139" spans="1:10" ht="15.95" customHeight="1" x14ac:dyDescent="0.25">
      <c r="A139" s="45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Декабрь!E134</f>
        <v>0</v>
      </c>
      <c r="E139" s="51"/>
      <c r="F139" s="7">
        <f t="shared" si="12"/>
        <v>0</v>
      </c>
      <c r="G139" s="23">
        <f>'СВОД 2014'!$B$223</f>
        <v>3.01</v>
      </c>
      <c r="H139" s="7">
        <f t="shared" si="13"/>
        <v>0</v>
      </c>
      <c r="I139" s="10">
        <v>0</v>
      </c>
      <c r="J139" s="9">
        <f t="shared" si="14"/>
        <v>0</v>
      </c>
    </row>
    <row r="140" spans="1:10" ht="15.95" customHeight="1" x14ac:dyDescent="0.25">
      <c r="A140" s="45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Декабрь!E135</f>
        <v>0.72</v>
      </c>
      <c r="E140" s="51">
        <v>0.72</v>
      </c>
      <c r="F140" s="7">
        <f t="shared" si="12"/>
        <v>0</v>
      </c>
      <c r="G140" s="23">
        <f>'СВОД 2014'!$B$223</f>
        <v>3.01</v>
      </c>
      <c r="H140" s="7">
        <f t="shared" si="13"/>
        <v>0</v>
      </c>
      <c r="I140" s="10">
        <v>0</v>
      </c>
      <c r="J140" s="9">
        <f t="shared" si="14"/>
        <v>0</v>
      </c>
    </row>
    <row r="141" spans="1:10" ht="15.95" customHeight="1" x14ac:dyDescent="0.25">
      <c r="A141" s="45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Декабрь!E136</f>
        <v>64.900000000000006</v>
      </c>
      <c r="E141" s="51">
        <v>64.900000000000006</v>
      </c>
      <c r="F141" s="7">
        <f t="shared" si="12"/>
        <v>0</v>
      </c>
      <c r="G141" s="23">
        <f>'СВОД 2014'!$B$223</f>
        <v>3.01</v>
      </c>
      <c r="H141" s="7">
        <f t="shared" si="13"/>
        <v>0</v>
      </c>
      <c r="I141" s="10">
        <v>0</v>
      </c>
      <c r="J141" s="9">
        <f t="shared" si="14"/>
        <v>0</v>
      </c>
    </row>
    <row r="142" spans="1:10" ht="15.95" customHeight="1" x14ac:dyDescent="0.25">
      <c r="A142" s="45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Декабрь!E137</f>
        <v>0</v>
      </c>
      <c r="E142" s="51">
        <v>0</v>
      </c>
      <c r="F142" s="7">
        <f t="shared" si="12"/>
        <v>0</v>
      </c>
      <c r="G142" s="23">
        <f>'СВОД 2014'!$B$223</f>
        <v>3.01</v>
      </c>
      <c r="H142" s="7">
        <f t="shared" si="13"/>
        <v>0</v>
      </c>
      <c r="I142" s="10">
        <v>0</v>
      </c>
      <c r="J142" s="9">
        <f t="shared" si="14"/>
        <v>0</v>
      </c>
    </row>
    <row r="143" spans="1:10" ht="15.95" customHeight="1" x14ac:dyDescent="0.25">
      <c r="A143" s="45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Декабрь!E138</f>
        <v>59.38</v>
      </c>
      <c r="E143" s="51">
        <v>59.38</v>
      </c>
      <c r="F143" s="7">
        <f t="shared" si="12"/>
        <v>0</v>
      </c>
      <c r="G143" s="23">
        <f>'СВОД 2014'!$B$223</f>
        <v>3.01</v>
      </c>
      <c r="H143" s="7">
        <f t="shared" si="13"/>
        <v>0</v>
      </c>
      <c r="I143" s="10">
        <v>0</v>
      </c>
      <c r="J143" s="9">
        <f t="shared" si="14"/>
        <v>0</v>
      </c>
    </row>
    <row r="144" spans="1:10" ht="15.95" customHeight="1" x14ac:dyDescent="0.25">
      <c r="A144" s="45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Декабрь!E139</f>
        <v>0</v>
      </c>
      <c r="E144" s="51"/>
      <c r="F144" s="7">
        <f t="shared" si="12"/>
        <v>0</v>
      </c>
      <c r="G144" s="23">
        <f>'СВОД 2014'!$B$223</f>
        <v>3.01</v>
      </c>
      <c r="H144" s="7">
        <f t="shared" si="13"/>
        <v>0</v>
      </c>
      <c r="I144" s="10">
        <v>0</v>
      </c>
      <c r="J144" s="9">
        <f t="shared" si="14"/>
        <v>0</v>
      </c>
    </row>
    <row r="145" spans="1:10" ht="15.95" customHeight="1" x14ac:dyDescent="0.25">
      <c r="A145" s="45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Декабрь!E140</f>
        <v>0</v>
      </c>
      <c r="E145" s="51"/>
      <c r="F145" s="7">
        <f t="shared" si="12"/>
        <v>0</v>
      </c>
      <c r="G145" s="23">
        <f>'СВОД 2014'!$B$223</f>
        <v>3.01</v>
      </c>
      <c r="H145" s="7">
        <f t="shared" si="13"/>
        <v>0</v>
      </c>
      <c r="I145" s="10">
        <v>0</v>
      </c>
      <c r="J145" s="9">
        <f t="shared" si="14"/>
        <v>0</v>
      </c>
    </row>
    <row r="146" spans="1:10" ht="15.95" customHeight="1" x14ac:dyDescent="0.25">
      <c r="A146" s="45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Декабрь!E141</f>
        <v>230.36</v>
      </c>
      <c r="E146" s="51">
        <v>230.36</v>
      </c>
      <c r="F146" s="7">
        <f t="shared" si="12"/>
        <v>0</v>
      </c>
      <c r="G146" s="23">
        <f>'СВОД 2014'!$B$223</f>
        <v>3.01</v>
      </c>
      <c r="H146" s="7">
        <f t="shared" si="13"/>
        <v>0</v>
      </c>
      <c r="I146" s="10">
        <v>0</v>
      </c>
      <c r="J146" s="9">
        <f t="shared" si="14"/>
        <v>0</v>
      </c>
    </row>
    <row r="147" spans="1:10" ht="15.95" customHeight="1" x14ac:dyDescent="0.25">
      <c r="A147" s="45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Декабрь!E142</f>
        <v>6.81</v>
      </c>
      <c r="E147" s="51">
        <v>6.81</v>
      </c>
      <c r="F147" s="7">
        <f t="shared" si="12"/>
        <v>0</v>
      </c>
      <c r="G147" s="23">
        <f>'СВОД 2014'!$B$223</f>
        <v>3.01</v>
      </c>
      <c r="H147" s="7">
        <f t="shared" si="13"/>
        <v>0</v>
      </c>
      <c r="I147" s="10">
        <v>0</v>
      </c>
      <c r="J147" s="9">
        <f t="shared" si="14"/>
        <v>0</v>
      </c>
    </row>
    <row r="148" spans="1:10" ht="15.95" customHeight="1" x14ac:dyDescent="0.25">
      <c r="A148" s="45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Декабрь!E143</f>
        <v>95.95</v>
      </c>
      <c r="E148" s="51">
        <v>95.95</v>
      </c>
      <c r="F148" s="7">
        <f t="shared" si="12"/>
        <v>0</v>
      </c>
      <c r="G148" s="23">
        <f>'СВОД 2014'!$B$223</f>
        <v>3.01</v>
      </c>
      <c r="H148" s="7">
        <f t="shared" si="13"/>
        <v>0</v>
      </c>
      <c r="I148" s="10">
        <v>0</v>
      </c>
      <c r="J148" s="9">
        <f t="shared" si="14"/>
        <v>0</v>
      </c>
    </row>
    <row r="149" spans="1:10" ht="15.95" customHeight="1" x14ac:dyDescent="0.25">
      <c r="A149" s="45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Декабрь!E144</f>
        <v>37.380000000000003</v>
      </c>
      <c r="E149" s="51">
        <v>37.380000000000003</v>
      </c>
      <c r="F149" s="7">
        <f t="shared" si="12"/>
        <v>0</v>
      </c>
      <c r="G149" s="23">
        <f>'СВОД 2014'!$B$223</f>
        <v>3.01</v>
      </c>
      <c r="H149" s="7">
        <f t="shared" si="13"/>
        <v>0</v>
      </c>
      <c r="I149" s="10">
        <v>0</v>
      </c>
      <c r="J149" s="9">
        <f t="shared" si="14"/>
        <v>0</v>
      </c>
    </row>
    <row r="150" spans="1:10" ht="15.95" customHeight="1" x14ac:dyDescent="0.25">
      <c r="A150" s="45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Декабрь!E145</f>
        <v>272.8</v>
      </c>
      <c r="E150" s="51">
        <v>272.8</v>
      </c>
      <c r="F150" s="7">
        <f t="shared" si="12"/>
        <v>0</v>
      </c>
      <c r="G150" s="23">
        <f>'СВОД 2014'!$B$223</f>
        <v>3.01</v>
      </c>
      <c r="H150" s="7">
        <f t="shared" si="13"/>
        <v>0</v>
      </c>
      <c r="I150" s="10">
        <v>0</v>
      </c>
      <c r="J150" s="9">
        <f t="shared" si="14"/>
        <v>0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Декабрь!E146</f>
        <v>1176.3800000000001</v>
      </c>
      <c r="E151" s="51">
        <v>1190.8</v>
      </c>
      <c r="F151" s="7">
        <f t="shared" si="12"/>
        <v>14.419999999999845</v>
      </c>
      <c r="G151" s="23">
        <f>'СВОД 2014'!$B$223</f>
        <v>3.01</v>
      </c>
      <c r="H151" s="7">
        <f t="shared" si="13"/>
        <v>43.4</v>
      </c>
      <c r="I151" s="10">
        <v>0</v>
      </c>
      <c r="J151" s="9">
        <f t="shared" si="14"/>
        <v>43.4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Декабрь!E147</f>
        <v>21.04</v>
      </c>
      <c r="E152" s="51">
        <v>1367.22</v>
      </c>
      <c r="F152" s="7">
        <f t="shared" si="12"/>
        <v>1346.18</v>
      </c>
      <c r="G152" s="23">
        <f>'СВОД 2014'!$B$223</f>
        <v>3.01</v>
      </c>
      <c r="H152" s="7">
        <f t="shared" si="13"/>
        <v>4052</v>
      </c>
      <c r="I152" s="10">
        <v>0</v>
      </c>
      <c r="J152" s="9">
        <f t="shared" si="14"/>
        <v>4052</v>
      </c>
    </row>
    <row r="153" spans="1:10" ht="15.95" customHeight="1" x14ac:dyDescent="0.25">
      <c r="A153" s="45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Декабрь!E148</f>
        <v>0</v>
      </c>
      <c r="E153" s="51"/>
      <c r="F153" s="7">
        <f t="shared" si="12"/>
        <v>0</v>
      </c>
      <c r="G153" s="23">
        <f>'СВОД 2014'!$B$223</f>
        <v>3.01</v>
      </c>
      <c r="H153" s="7">
        <f t="shared" si="13"/>
        <v>0</v>
      </c>
      <c r="I153" s="10">
        <v>0</v>
      </c>
      <c r="J153" s="9">
        <f t="shared" si="14"/>
        <v>0</v>
      </c>
    </row>
    <row r="154" spans="1:10" ht="15.95" customHeight="1" x14ac:dyDescent="0.25">
      <c r="A154" s="45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Декабрь!E149</f>
        <v>0</v>
      </c>
      <c r="E154" s="51"/>
      <c r="F154" s="7">
        <f t="shared" si="12"/>
        <v>0</v>
      </c>
      <c r="G154" s="23">
        <f>'СВОД 2014'!$B$223</f>
        <v>3.01</v>
      </c>
      <c r="H154" s="7">
        <f t="shared" si="13"/>
        <v>0</v>
      </c>
      <c r="I154" s="10">
        <v>0</v>
      </c>
      <c r="J154" s="9">
        <f t="shared" si="14"/>
        <v>0</v>
      </c>
    </row>
    <row r="155" spans="1:10" ht="15.95" customHeight="1" x14ac:dyDescent="0.25">
      <c r="A155" s="45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Декабрь!E150</f>
        <v>0</v>
      </c>
      <c r="E155" s="51"/>
      <c r="F155" s="7">
        <f t="shared" si="12"/>
        <v>0</v>
      </c>
      <c r="G155" s="23">
        <f>'СВОД 2014'!$B$223</f>
        <v>3.01</v>
      </c>
      <c r="H155" s="7">
        <f t="shared" si="13"/>
        <v>0</v>
      </c>
      <c r="I155" s="10">
        <v>0</v>
      </c>
      <c r="J155" s="9">
        <f t="shared" si="14"/>
        <v>0</v>
      </c>
    </row>
    <row r="156" spans="1:10" ht="15.95" customHeight="1" x14ac:dyDescent="0.25">
      <c r="A156" s="45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Декабрь!E151</f>
        <v>1479.94</v>
      </c>
      <c r="E156" s="51">
        <v>1479.94</v>
      </c>
      <c r="F156" s="7">
        <f t="shared" si="12"/>
        <v>0</v>
      </c>
      <c r="G156" s="23">
        <f>'СВОД 2014'!$B$223</f>
        <v>3.01</v>
      </c>
      <c r="H156" s="7">
        <f t="shared" si="13"/>
        <v>0</v>
      </c>
      <c r="I156" s="10">
        <v>0</v>
      </c>
      <c r="J156" s="9">
        <f t="shared" si="14"/>
        <v>0</v>
      </c>
    </row>
    <row r="157" spans="1:10" ht="15.95" customHeight="1" x14ac:dyDescent="0.25">
      <c r="A157" s="45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Декабрь!E152</f>
        <v>0</v>
      </c>
      <c r="E157" s="51"/>
      <c r="F157" s="7">
        <f t="shared" si="12"/>
        <v>0</v>
      </c>
      <c r="G157" s="23">
        <f>'СВОД 2014'!$B$223</f>
        <v>3.01</v>
      </c>
      <c r="H157" s="7">
        <f t="shared" si="13"/>
        <v>0</v>
      </c>
      <c r="I157" s="10">
        <v>0</v>
      </c>
      <c r="J157" s="9">
        <f t="shared" si="14"/>
        <v>0</v>
      </c>
    </row>
    <row r="158" spans="1:10" ht="15.95" customHeight="1" x14ac:dyDescent="0.25">
      <c r="A158" s="45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Декабрь!E153</f>
        <v>0</v>
      </c>
      <c r="E158" s="51"/>
      <c r="F158" s="7">
        <f t="shared" si="12"/>
        <v>0</v>
      </c>
      <c r="G158" s="23">
        <f>'СВОД 2014'!$B$223</f>
        <v>3.01</v>
      </c>
      <c r="H158" s="7">
        <f t="shared" si="13"/>
        <v>0</v>
      </c>
      <c r="I158" s="10">
        <v>0</v>
      </c>
      <c r="J158" s="9">
        <f t="shared" si="14"/>
        <v>0</v>
      </c>
    </row>
    <row r="159" spans="1:10" ht="15.95" customHeight="1" x14ac:dyDescent="0.25">
      <c r="A159" s="45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Декабрь!E154</f>
        <v>0</v>
      </c>
      <c r="E159" s="51"/>
      <c r="F159" s="7"/>
      <c r="G159" s="23">
        <f>'СВОД 2014'!$B$223</f>
        <v>3.01</v>
      </c>
      <c r="H159" s="7">
        <f t="shared" si="13"/>
        <v>0</v>
      </c>
      <c r="I159" s="10">
        <v>0</v>
      </c>
      <c r="J159" s="9">
        <f t="shared" si="14"/>
        <v>0</v>
      </c>
    </row>
    <row r="160" spans="1:10" ht="15.95" customHeight="1" x14ac:dyDescent="0.25">
      <c r="A160" s="45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Декабрь!E155</f>
        <v>0</v>
      </c>
      <c r="E160" s="51"/>
      <c r="F160" s="7"/>
      <c r="G160" s="23">
        <f>'СВОД 2014'!$B$223</f>
        <v>3.01</v>
      </c>
      <c r="H160" s="7">
        <f t="shared" si="13"/>
        <v>0</v>
      </c>
      <c r="I160" s="10">
        <v>0</v>
      </c>
      <c r="J160" s="9">
        <f t="shared" si="14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Декабрь!E156</f>
        <v>26.75</v>
      </c>
      <c r="E161" s="51">
        <v>27.34</v>
      </c>
      <c r="F161" s="7">
        <f>E161-D161</f>
        <v>0.58999999999999986</v>
      </c>
      <c r="G161" s="23">
        <f>'СВОД 2014'!$B$223</f>
        <v>3.01</v>
      </c>
      <c r="H161" s="7">
        <f t="shared" si="13"/>
        <v>1.78</v>
      </c>
      <c r="I161" s="10">
        <v>0</v>
      </c>
      <c r="J161" s="9">
        <f t="shared" si="14"/>
        <v>1.78</v>
      </c>
    </row>
    <row r="162" spans="1:10" ht="15.95" customHeight="1" x14ac:dyDescent="0.25">
      <c r="A162" s="45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Декабрь!E157</f>
        <v>0</v>
      </c>
      <c r="E162" s="51"/>
      <c r="F162" s="7"/>
      <c r="G162" s="23">
        <f>'СВОД 2014'!$B$223</f>
        <v>3.01</v>
      </c>
      <c r="H162" s="7">
        <f t="shared" si="13"/>
        <v>0</v>
      </c>
      <c r="I162" s="10">
        <v>0</v>
      </c>
      <c r="J162" s="9">
        <f t="shared" si="14"/>
        <v>0</v>
      </c>
    </row>
    <row r="163" spans="1:10" ht="15.95" customHeight="1" x14ac:dyDescent="0.25">
      <c r="A163" s="45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Декабрь!E158</f>
        <v>0</v>
      </c>
      <c r="E163" s="51"/>
      <c r="F163" s="7"/>
      <c r="G163" s="23">
        <f>'СВОД 2014'!$B$223</f>
        <v>3.01</v>
      </c>
      <c r="H163" s="7">
        <f t="shared" si="13"/>
        <v>0</v>
      </c>
      <c r="I163" s="10">
        <v>0</v>
      </c>
      <c r="J163" s="9">
        <f t="shared" si="14"/>
        <v>0</v>
      </c>
    </row>
    <row r="164" spans="1:10" ht="15.95" customHeight="1" x14ac:dyDescent="0.25">
      <c r="A164" s="45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Декабрь!E159</f>
        <v>0</v>
      </c>
      <c r="E164" s="51"/>
      <c r="F164" s="7"/>
      <c r="G164" s="23">
        <f>'СВОД 2014'!$B$223</f>
        <v>3.01</v>
      </c>
      <c r="H164" s="7">
        <f t="shared" si="13"/>
        <v>0</v>
      </c>
      <c r="I164" s="10">
        <v>0</v>
      </c>
      <c r="J164" s="9">
        <f t="shared" si="14"/>
        <v>0</v>
      </c>
    </row>
    <row r="165" spans="1:10" ht="15.95" customHeight="1" x14ac:dyDescent="0.25">
      <c r="A165" s="45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v>3.22</v>
      </c>
      <c r="E165" s="51">
        <v>3.22</v>
      </c>
      <c r="F165" s="7">
        <f t="shared" ref="F165:F167" si="15">E165-D165</f>
        <v>0</v>
      </c>
      <c r="G165" s="23">
        <f>'СВОД 2014'!$B$223</f>
        <v>3.01</v>
      </c>
      <c r="H165" s="7">
        <f t="shared" si="13"/>
        <v>0</v>
      </c>
      <c r="I165" s="10">
        <v>0</v>
      </c>
      <c r="J165" s="9">
        <f t="shared" si="14"/>
        <v>0</v>
      </c>
    </row>
    <row r="166" spans="1:10" ht="15.95" customHeight="1" x14ac:dyDescent="0.25">
      <c r="A166" s="45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v>2.97</v>
      </c>
      <c r="E166" s="51">
        <v>2.97</v>
      </c>
      <c r="F166" s="7">
        <f t="shared" si="15"/>
        <v>0</v>
      </c>
      <c r="G166" s="23">
        <f>'СВОД 2014'!$B$223</f>
        <v>3.01</v>
      </c>
      <c r="H166" s="7">
        <f t="shared" si="13"/>
        <v>0</v>
      </c>
      <c r="I166" s="10">
        <v>0</v>
      </c>
      <c r="J166" s="9">
        <f t="shared" si="14"/>
        <v>0</v>
      </c>
    </row>
    <row r="167" spans="1:10" ht="15.95" customHeight="1" x14ac:dyDescent="0.25">
      <c r="A167" s="45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Декабрь!E162</f>
        <v>0</v>
      </c>
      <c r="E167" s="51"/>
      <c r="F167" s="7">
        <f t="shared" si="15"/>
        <v>0</v>
      </c>
      <c r="G167" s="23">
        <f>'СВОД 2014'!$B$223</f>
        <v>3.01</v>
      </c>
      <c r="H167" s="7">
        <f t="shared" si="13"/>
        <v>0</v>
      </c>
      <c r="I167" s="10">
        <v>0</v>
      </c>
      <c r="J167" s="9">
        <f t="shared" si="14"/>
        <v>0</v>
      </c>
    </row>
    <row r="168" spans="1:10" ht="15.95" customHeight="1" x14ac:dyDescent="0.25">
      <c r="A168" s="45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Декабрь!E163</f>
        <v>0</v>
      </c>
      <c r="E168" s="51"/>
      <c r="F168" s="7"/>
      <c r="G168" s="23">
        <f>'СВОД 2014'!$B$223</f>
        <v>3.01</v>
      </c>
      <c r="H168" s="7">
        <f t="shared" si="13"/>
        <v>0</v>
      </c>
      <c r="I168" s="10">
        <v>0</v>
      </c>
      <c r="J168" s="9">
        <f t="shared" si="14"/>
        <v>0</v>
      </c>
    </row>
    <row r="169" spans="1:10" ht="15.95" customHeight="1" x14ac:dyDescent="0.25">
      <c r="A169" s="45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Декабрь!E164</f>
        <v>0</v>
      </c>
      <c r="E169" s="51"/>
      <c r="F169" s="7"/>
      <c r="G169" s="23">
        <f>'СВОД 2014'!$B$223</f>
        <v>3.01</v>
      </c>
      <c r="H169" s="7">
        <f t="shared" si="13"/>
        <v>0</v>
      </c>
      <c r="I169" s="10">
        <v>0</v>
      </c>
      <c r="J169" s="9">
        <f t="shared" si="14"/>
        <v>0</v>
      </c>
    </row>
    <row r="170" spans="1:10" ht="15.95" customHeight="1" x14ac:dyDescent="0.25">
      <c r="A170" s="45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Декабрь!E165</f>
        <v>0</v>
      </c>
      <c r="E170" s="51"/>
      <c r="F170" s="7"/>
      <c r="G170" s="23">
        <f>'СВОД 2014'!$B$223</f>
        <v>3.01</v>
      </c>
      <c r="H170" s="7">
        <f t="shared" si="13"/>
        <v>0</v>
      </c>
      <c r="I170" s="10">
        <v>0</v>
      </c>
      <c r="J170" s="9">
        <f t="shared" si="14"/>
        <v>0</v>
      </c>
    </row>
    <row r="171" spans="1:10" ht="15.95" customHeight="1" x14ac:dyDescent="0.25">
      <c r="A171" s="45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Декабрь!E166</f>
        <v>0</v>
      </c>
      <c r="E171" s="51"/>
      <c r="F171" s="7"/>
      <c r="G171" s="23">
        <f>'СВОД 2014'!$B$223</f>
        <v>3.01</v>
      </c>
      <c r="H171" s="7">
        <f t="shared" si="13"/>
        <v>0</v>
      </c>
      <c r="I171" s="10">
        <v>0</v>
      </c>
      <c r="J171" s="9">
        <f t="shared" si="14"/>
        <v>0</v>
      </c>
    </row>
    <row r="172" spans="1:10" ht="15.95" customHeight="1" x14ac:dyDescent="0.25">
      <c r="A172" s="45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Декабрь!E167</f>
        <v>0</v>
      </c>
      <c r="E172" s="51"/>
      <c r="F172" s="7"/>
      <c r="G172" s="23">
        <f>'СВОД 2014'!$B$223</f>
        <v>3.01</v>
      </c>
      <c r="H172" s="7">
        <f t="shared" si="13"/>
        <v>0</v>
      </c>
      <c r="I172" s="10">
        <v>0</v>
      </c>
      <c r="J172" s="9">
        <f t="shared" si="14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Декабрь!E168</f>
        <v>96.61</v>
      </c>
      <c r="E173" s="51">
        <v>241.81</v>
      </c>
      <c r="F173" s="7">
        <f>E173-D173</f>
        <v>145.19999999999999</v>
      </c>
      <c r="G173" s="23">
        <f>'СВОД 2014'!$B$223</f>
        <v>3.01</v>
      </c>
      <c r="H173" s="7">
        <f t="shared" si="13"/>
        <v>437.05</v>
      </c>
      <c r="I173" s="10">
        <v>0</v>
      </c>
      <c r="J173" s="9">
        <f t="shared" si="14"/>
        <v>437.05</v>
      </c>
    </row>
    <row r="174" spans="1:10" ht="15.95" customHeight="1" x14ac:dyDescent="0.25">
      <c r="A174" s="45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Декабрь!E169</f>
        <v>0</v>
      </c>
      <c r="E174" s="51"/>
      <c r="F174" s="7"/>
      <c r="G174" s="23">
        <f>'СВОД 2014'!$B$223</f>
        <v>3.01</v>
      </c>
      <c r="H174" s="7">
        <f t="shared" si="13"/>
        <v>0</v>
      </c>
      <c r="I174" s="10">
        <v>0</v>
      </c>
      <c r="J174" s="9">
        <f t="shared" si="14"/>
        <v>0</v>
      </c>
    </row>
    <row r="175" spans="1:10" ht="15.95" customHeight="1" x14ac:dyDescent="0.25">
      <c r="A175" s="45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Декабрь!E170</f>
        <v>0</v>
      </c>
      <c r="E175" s="51"/>
      <c r="F175" s="7"/>
      <c r="G175" s="23">
        <f>'СВОД 2014'!$B$223</f>
        <v>3.01</v>
      </c>
      <c r="H175" s="7">
        <f t="shared" si="13"/>
        <v>0</v>
      </c>
      <c r="I175" s="10">
        <v>0</v>
      </c>
      <c r="J175" s="9">
        <f t="shared" si="14"/>
        <v>0</v>
      </c>
    </row>
    <row r="176" spans="1:10" ht="15.95" customHeight="1" x14ac:dyDescent="0.25">
      <c r="A176" s="45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Декабрь!E171</f>
        <v>0</v>
      </c>
      <c r="E176" s="51"/>
      <c r="F176" s="7">
        <f t="shared" ref="F176:F199" si="16">E176-D176</f>
        <v>0</v>
      </c>
      <c r="G176" s="23">
        <f>'СВОД 2014'!$B$223</f>
        <v>3.01</v>
      </c>
      <c r="H176" s="7">
        <f t="shared" si="13"/>
        <v>0</v>
      </c>
      <c r="I176" s="10">
        <v>0</v>
      </c>
      <c r="J176" s="9">
        <f t="shared" si="14"/>
        <v>0</v>
      </c>
    </row>
    <row r="177" spans="1:10" ht="15.95" customHeight="1" x14ac:dyDescent="0.25">
      <c r="A177" s="45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Декабрь!E172</f>
        <v>200.82</v>
      </c>
      <c r="E177" s="51">
        <v>200.82</v>
      </c>
      <c r="F177" s="7">
        <f t="shared" si="16"/>
        <v>0</v>
      </c>
      <c r="G177" s="23">
        <f>'СВОД 2014'!$B$223</f>
        <v>3.01</v>
      </c>
      <c r="H177" s="7">
        <f t="shared" si="13"/>
        <v>0</v>
      </c>
      <c r="I177" s="10">
        <v>0</v>
      </c>
      <c r="J177" s="9">
        <f t="shared" si="14"/>
        <v>0</v>
      </c>
    </row>
    <row r="178" spans="1:10" ht="15.95" customHeight="1" x14ac:dyDescent="0.25">
      <c r="A178" s="45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Декабрь!E173</f>
        <v>0</v>
      </c>
      <c r="E178" s="51"/>
      <c r="F178" s="7">
        <f t="shared" si="16"/>
        <v>0</v>
      </c>
      <c r="G178" s="23">
        <f>'СВОД 2014'!$B$223</f>
        <v>3.01</v>
      </c>
      <c r="H178" s="7">
        <f t="shared" si="13"/>
        <v>0</v>
      </c>
      <c r="I178" s="10">
        <v>0</v>
      </c>
      <c r="J178" s="9">
        <f t="shared" si="14"/>
        <v>0</v>
      </c>
    </row>
    <row r="179" spans="1:10" ht="15.95" customHeight="1" x14ac:dyDescent="0.25">
      <c r="A179" s="45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Декабрь!E174</f>
        <v>0</v>
      </c>
      <c r="E179" s="51"/>
      <c r="F179" s="7">
        <f t="shared" si="16"/>
        <v>0</v>
      </c>
      <c r="G179" s="23">
        <f>'СВОД 2014'!$B$223</f>
        <v>3.01</v>
      </c>
      <c r="H179" s="7">
        <f t="shared" si="13"/>
        <v>0</v>
      </c>
      <c r="I179" s="10">
        <v>0</v>
      </c>
      <c r="J179" s="9">
        <f t="shared" si="14"/>
        <v>0</v>
      </c>
    </row>
    <row r="180" spans="1:10" ht="15.95" customHeight="1" x14ac:dyDescent="0.25">
      <c r="A180" s="45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Декабрь!E175</f>
        <v>0</v>
      </c>
      <c r="E180" s="51"/>
      <c r="F180" s="7">
        <f t="shared" si="16"/>
        <v>0</v>
      </c>
      <c r="G180" s="23">
        <f>'СВОД 2014'!$B$223</f>
        <v>3.01</v>
      </c>
      <c r="H180" s="7">
        <f t="shared" si="13"/>
        <v>0</v>
      </c>
      <c r="I180" s="10">
        <v>0</v>
      </c>
      <c r="J180" s="9">
        <f t="shared" si="14"/>
        <v>0</v>
      </c>
    </row>
    <row r="181" spans="1:10" ht="15.95" customHeight="1" x14ac:dyDescent="0.25">
      <c r="A181" s="45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Декабрь!E176</f>
        <v>1449.31</v>
      </c>
      <c r="E181" s="51">
        <v>1449.31</v>
      </c>
      <c r="F181" s="7">
        <f t="shared" si="16"/>
        <v>0</v>
      </c>
      <c r="G181" s="23">
        <f>'СВОД 2014'!$B$223</f>
        <v>3.01</v>
      </c>
      <c r="H181" s="7">
        <f t="shared" si="13"/>
        <v>0</v>
      </c>
      <c r="I181" s="10">
        <v>0</v>
      </c>
      <c r="J181" s="9">
        <f t="shared" si="14"/>
        <v>0</v>
      </c>
    </row>
    <row r="182" spans="1:10" ht="15.95" customHeight="1" x14ac:dyDescent="0.25">
      <c r="A182" s="45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Декабрь!E177</f>
        <v>0</v>
      </c>
      <c r="E182" s="51">
        <v>0</v>
      </c>
      <c r="F182" s="7">
        <f t="shared" si="16"/>
        <v>0</v>
      </c>
      <c r="G182" s="23">
        <f>'СВОД 2014'!$B$223</f>
        <v>3.01</v>
      </c>
      <c r="H182" s="7">
        <f t="shared" si="13"/>
        <v>0</v>
      </c>
      <c r="I182" s="10">
        <v>0</v>
      </c>
      <c r="J182" s="9">
        <f t="shared" si="14"/>
        <v>0</v>
      </c>
    </row>
    <row r="183" spans="1:10" ht="15.95" customHeight="1" x14ac:dyDescent="0.25">
      <c r="A183" s="45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Декабрь!E178</f>
        <v>0</v>
      </c>
      <c r="E183" s="51"/>
      <c r="F183" s="7">
        <f t="shared" si="16"/>
        <v>0</v>
      </c>
      <c r="G183" s="23">
        <f>'СВОД 2014'!$B$223</f>
        <v>3.01</v>
      </c>
      <c r="H183" s="7">
        <f t="shared" si="13"/>
        <v>0</v>
      </c>
      <c r="I183" s="10">
        <v>0</v>
      </c>
      <c r="J183" s="9">
        <f t="shared" si="14"/>
        <v>0</v>
      </c>
    </row>
    <row r="184" spans="1:10" ht="15.95" customHeight="1" x14ac:dyDescent="0.25">
      <c r="A184" s="45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Декабрь!E179</f>
        <v>0.96</v>
      </c>
      <c r="E184" s="51">
        <v>0.96</v>
      </c>
      <c r="F184" s="7">
        <f t="shared" si="16"/>
        <v>0</v>
      </c>
      <c r="G184" s="23">
        <f>'СВОД 2014'!$B$223</f>
        <v>3.01</v>
      </c>
      <c r="H184" s="7">
        <f t="shared" si="13"/>
        <v>0</v>
      </c>
      <c r="I184" s="10">
        <v>0</v>
      </c>
      <c r="J184" s="9">
        <f t="shared" si="14"/>
        <v>0</v>
      </c>
    </row>
    <row r="185" spans="1:10" ht="15.95" customHeight="1" x14ac:dyDescent="0.25">
      <c r="A185" s="45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Декабрь!E180</f>
        <v>0.76</v>
      </c>
      <c r="E185" s="51">
        <v>0.76</v>
      </c>
      <c r="F185" s="7">
        <f t="shared" si="16"/>
        <v>0</v>
      </c>
      <c r="G185" s="23">
        <f>'СВОД 2014'!$B$223</f>
        <v>3.01</v>
      </c>
      <c r="H185" s="7">
        <f t="shared" si="13"/>
        <v>0</v>
      </c>
      <c r="I185" s="10">
        <v>0</v>
      </c>
      <c r="J185" s="9">
        <f t="shared" si="14"/>
        <v>0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Декабрь!E181</f>
        <v>6994.79</v>
      </c>
      <c r="E186" s="51">
        <v>9969.57</v>
      </c>
      <c r="F186" s="7">
        <f t="shared" si="16"/>
        <v>2974.7799999999997</v>
      </c>
      <c r="G186" s="23">
        <f>'СВОД 2014'!$B$223</f>
        <v>3.01</v>
      </c>
      <c r="H186" s="7">
        <f t="shared" si="13"/>
        <v>8954.09</v>
      </c>
      <c r="I186" s="10">
        <v>0</v>
      </c>
      <c r="J186" s="9">
        <f t="shared" si="14"/>
        <v>8954.09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Декабрь!E182</f>
        <v>2104.17</v>
      </c>
      <c r="E187" s="51">
        <v>4678.67</v>
      </c>
      <c r="F187" s="7">
        <f t="shared" si="16"/>
        <v>2574.5</v>
      </c>
      <c r="G187" s="23">
        <f>'СВОД 2014'!$B$223</f>
        <v>3.01</v>
      </c>
      <c r="H187" s="7">
        <f t="shared" si="13"/>
        <v>7749.25</v>
      </c>
      <c r="I187" s="10">
        <v>10274.1</v>
      </c>
      <c r="J187" s="9">
        <f t="shared" si="14"/>
        <v>-2524.8500000000004</v>
      </c>
    </row>
    <row r="188" spans="1:10" ht="15.95" customHeight="1" x14ac:dyDescent="0.25">
      <c r="A188" s="45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Декабрь!E183</f>
        <v>1.59</v>
      </c>
      <c r="E188" s="51">
        <v>1.59</v>
      </c>
      <c r="F188" s="7">
        <f t="shared" si="16"/>
        <v>0</v>
      </c>
      <c r="G188" s="23">
        <f>'СВОД 2014'!$B$223</f>
        <v>3.01</v>
      </c>
      <c r="H188" s="7">
        <f t="shared" si="13"/>
        <v>0</v>
      </c>
      <c r="I188" s="10">
        <v>0</v>
      </c>
      <c r="J188" s="9">
        <f t="shared" si="14"/>
        <v>0</v>
      </c>
    </row>
    <row r="189" spans="1:10" ht="15.95" customHeight="1" x14ac:dyDescent="0.25">
      <c r="A189" s="45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Декабрь!E184</f>
        <v>0</v>
      </c>
      <c r="E189" s="51"/>
      <c r="F189" s="7">
        <f t="shared" si="16"/>
        <v>0</v>
      </c>
      <c r="G189" s="23">
        <f>'СВОД 2014'!$B$223</f>
        <v>3.01</v>
      </c>
      <c r="H189" s="7">
        <f t="shared" si="13"/>
        <v>0</v>
      </c>
      <c r="I189" s="10">
        <v>0</v>
      </c>
      <c r="J189" s="9">
        <f t="shared" si="14"/>
        <v>0</v>
      </c>
    </row>
    <row r="190" spans="1:10" ht="15.95" customHeight="1" x14ac:dyDescent="0.25">
      <c r="A190" s="45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Декабрь!E185</f>
        <v>1089.0999999999999</v>
      </c>
      <c r="E190" s="51">
        <v>1089.0999999999999</v>
      </c>
      <c r="F190" s="7">
        <f t="shared" si="16"/>
        <v>0</v>
      </c>
      <c r="G190" s="23">
        <f>'СВОД 2014'!$B$223</f>
        <v>3.01</v>
      </c>
      <c r="H190" s="7">
        <f t="shared" si="13"/>
        <v>0</v>
      </c>
      <c r="I190" s="10">
        <v>0</v>
      </c>
      <c r="J190" s="9">
        <f t="shared" si="14"/>
        <v>0</v>
      </c>
    </row>
    <row r="191" spans="1:10" ht="15.95" customHeight="1" x14ac:dyDescent="0.25">
      <c r="A191" s="45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Декабрь!E186</f>
        <v>0</v>
      </c>
      <c r="E191" s="51"/>
      <c r="F191" s="7">
        <f t="shared" si="16"/>
        <v>0</v>
      </c>
      <c r="G191" s="23">
        <f>'СВОД 2014'!$B$223</f>
        <v>3.01</v>
      </c>
      <c r="H191" s="7">
        <f t="shared" si="13"/>
        <v>0</v>
      </c>
      <c r="I191" s="10">
        <v>0</v>
      </c>
      <c r="J191" s="9">
        <f t="shared" si="14"/>
        <v>0</v>
      </c>
    </row>
    <row r="192" spans="1:10" ht="15.95" customHeight="1" x14ac:dyDescent="0.25">
      <c r="A192" s="45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Декабрь!E187</f>
        <v>1.41</v>
      </c>
      <c r="E192" s="51">
        <v>1.41</v>
      </c>
      <c r="F192" s="7">
        <f t="shared" si="16"/>
        <v>0</v>
      </c>
      <c r="G192" s="23">
        <f>'СВОД 2014'!$B$223</f>
        <v>3.01</v>
      </c>
      <c r="H192" s="7">
        <f t="shared" si="13"/>
        <v>0</v>
      </c>
      <c r="I192" s="10">
        <v>0</v>
      </c>
      <c r="J192" s="9">
        <f t="shared" si="14"/>
        <v>0</v>
      </c>
    </row>
    <row r="193" spans="1:10" ht="15.95" customHeight="1" x14ac:dyDescent="0.25">
      <c r="A193" s="45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Декабрь!E188</f>
        <v>0</v>
      </c>
      <c r="E193" s="51"/>
      <c r="F193" s="7">
        <f t="shared" si="16"/>
        <v>0</v>
      </c>
      <c r="G193" s="23">
        <f>'СВОД 2014'!$B$223</f>
        <v>3.01</v>
      </c>
      <c r="H193" s="7">
        <f t="shared" si="13"/>
        <v>0</v>
      </c>
      <c r="I193" s="10">
        <v>0</v>
      </c>
      <c r="J193" s="9">
        <f t="shared" si="14"/>
        <v>0</v>
      </c>
    </row>
    <row r="194" spans="1:10" ht="15.95" customHeight="1" x14ac:dyDescent="0.25">
      <c r="A194" s="45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Декабрь!E189</f>
        <v>0</v>
      </c>
      <c r="E194" s="51"/>
      <c r="F194" s="7">
        <f t="shared" si="16"/>
        <v>0</v>
      </c>
      <c r="G194" s="23">
        <f>'СВОД 2014'!$B$223</f>
        <v>3.01</v>
      </c>
      <c r="H194" s="7">
        <f t="shared" si="13"/>
        <v>0</v>
      </c>
      <c r="I194" s="10">
        <v>0</v>
      </c>
      <c r="J194" s="9">
        <f t="shared" si="14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Декабрь!E190</f>
        <v>317.63</v>
      </c>
      <c r="E195" s="51">
        <v>320.26</v>
      </c>
      <c r="F195" s="7">
        <f t="shared" si="16"/>
        <v>2.6299999999999955</v>
      </c>
      <c r="G195" s="23">
        <f>'СВОД 2014'!$B$223</f>
        <v>3.01</v>
      </c>
      <c r="H195" s="7">
        <f t="shared" si="13"/>
        <v>7.92</v>
      </c>
      <c r="I195" s="10">
        <v>0</v>
      </c>
      <c r="J195" s="9">
        <f t="shared" si="14"/>
        <v>7.92</v>
      </c>
    </row>
    <row r="196" spans="1:10" ht="15.95" customHeight="1" x14ac:dyDescent="0.25">
      <c r="A196" s="45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Декабрь!E191</f>
        <v>5.09</v>
      </c>
      <c r="E196" s="51">
        <v>5.09</v>
      </c>
      <c r="F196" s="7">
        <f t="shared" si="16"/>
        <v>0</v>
      </c>
      <c r="G196" s="23">
        <f>'СВОД 2014'!$B$223</f>
        <v>3.01</v>
      </c>
      <c r="H196" s="7">
        <f t="shared" si="13"/>
        <v>0</v>
      </c>
      <c r="I196" s="10">
        <v>0</v>
      </c>
      <c r="J196" s="9">
        <f t="shared" si="14"/>
        <v>0</v>
      </c>
    </row>
    <row r="197" spans="1:10" ht="15.95" customHeight="1" x14ac:dyDescent="0.25">
      <c r="A197" s="45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Декабрь!E192</f>
        <v>0</v>
      </c>
      <c r="E197" s="51"/>
      <c r="F197" s="7">
        <f t="shared" si="16"/>
        <v>0</v>
      </c>
      <c r="G197" s="23">
        <f>'СВОД 2014'!$B$223</f>
        <v>3.01</v>
      </c>
      <c r="H197" s="7">
        <f t="shared" ref="H197:H212" si="17">ROUND(F197*G197,2)</f>
        <v>0</v>
      </c>
      <c r="I197" s="10">
        <v>0</v>
      </c>
      <c r="J197" s="9">
        <f t="shared" si="14"/>
        <v>0</v>
      </c>
    </row>
    <row r="198" spans="1:10" ht="15.95" customHeight="1" x14ac:dyDescent="0.25">
      <c r="A198" s="45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Декабрь!E193</f>
        <v>0</v>
      </c>
      <c r="E198" s="51"/>
      <c r="F198" s="7">
        <f t="shared" si="16"/>
        <v>0</v>
      </c>
      <c r="G198" s="23">
        <f>'СВОД 2014'!$B$223</f>
        <v>3.01</v>
      </c>
      <c r="H198" s="7">
        <f t="shared" si="17"/>
        <v>0</v>
      </c>
      <c r="I198" s="10">
        <v>0</v>
      </c>
      <c r="J198" s="9">
        <f t="shared" si="14"/>
        <v>0</v>
      </c>
    </row>
    <row r="199" spans="1:10" ht="15.95" customHeight="1" x14ac:dyDescent="0.25">
      <c r="A199" s="45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Декабрь!E194</f>
        <v>0</v>
      </c>
      <c r="E199" s="51"/>
      <c r="F199" s="7">
        <f t="shared" si="16"/>
        <v>0</v>
      </c>
      <c r="G199" s="23">
        <f>'СВОД 2014'!$B$223</f>
        <v>3.01</v>
      </c>
      <c r="H199" s="7">
        <f t="shared" si="17"/>
        <v>0</v>
      </c>
      <c r="I199" s="10">
        <v>0</v>
      </c>
      <c r="J199" s="9">
        <f t="shared" ref="J199:J215" si="18">H199-I199</f>
        <v>0</v>
      </c>
    </row>
    <row r="200" spans="1:10" ht="15.95" customHeight="1" x14ac:dyDescent="0.25">
      <c r="A200" s="45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Декабрь!E195</f>
        <v>0</v>
      </c>
      <c r="E200" s="51"/>
      <c r="F200" s="7"/>
      <c r="G200" s="23">
        <f>'СВОД 2014'!$B$223</f>
        <v>3.01</v>
      </c>
      <c r="H200" s="7">
        <f t="shared" si="17"/>
        <v>0</v>
      </c>
      <c r="I200" s="10">
        <v>0</v>
      </c>
      <c r="J200" s="9">
        <f t="shared" si="18"/>
        <v>0</v>
      </c>
    </row>
    <row r="201" spans="1:10" ht="15.95" customHeight="1" x14ac:dyDescent="0.25">
      <c r="A201" s="45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Декабрь!E196</f>
        <v>0</v>
      </c>
      <c r="E201" s="51"/>
      <c r="F201" s="7"/>
      <c r="G201" s="23">
        <f>'СВОД 2014'!$B$223</f>
        <v>3.01</v>
      </c>
      <c r="H201" s="7">
        <f t="shared" si="17"/>
        <v>0</v>
      </c>
      <c r="I201" s="10">
        <v>0</v>
      </c>
      <c r="J201" s="9">
        <f t="shared" si="18"/>
        <v>0</v>
      </c>
    </row>
    <row r="202" spans="1:10" ht="15.95" customHeight="1" x14ac:dyDescent="0.25">
      <c r="A202" s="45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Декабрь!E197</f>
        <v>0</v>
      </c>
      <c r="E202" s="51"/>
      <c r="F202" s="7"/>
      <c r="G202" s="23">
        <f>'СВОД 2014'!$B$223</f>
        <v>3.01</v>
      </c>
      <c r="H202" s="7">
        <f t="shared" si="17"/>
        <v>0</v>
      </c>
      <c r="I202" s="10">
        <v>0</v>
      </c>
      <c r="J202" s="9">
        <f t="shared" si="18"/>
        <v>0</v>
      </c>
    </row>
    <row r="203" spans="1:10" ht="15.95" customHeight="1" x14ac:dyDescent="0.25">
      <c r="A203" s="45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Декабрь!E198</f>
        <v>0</v>
      </c>
      <c r="E203" s="51"/>
      <c r="F203" s="7"/>
      <c r="G203" s="23">
        <f>'СВОД 2014'!$B$223</f>
        <v>3.01</v>
      </c>
      <c r="H203" s="7">
        <f t="shared" si="17"/>
        <v>0</v>
      </c>
      <c r="I203" s="10">
        <v>0</v>
      </c>
      <c r="J203" s="9">
        <f t="shared" si="18"/>
        <v>0</v>
      </c>
    </row>
    <row r="204" spans="1:10" ht="15.95" customHeight="1" x14ac:dyDescent="0.25">
      <c r="A204" s="45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Декабрь!E199</f>
        <v>0</v>
      </c>
      <c r="E204" s="51"/>
      <c r="F204" s="7"/>
      <c r="G204" s="23">
        <f>'СВОД 2014'!$B$223</f>
        <v>3.01</v>
      </c>
      <c r="H204" s="7">
        <f t="shared" si="17"/>
        <v>0</v>
      </c>
      <c r="I204" s="10">
        <v>0</v>
      </c>
      <c r="J204" s="9">
        <f t="shared" si="18"/>
        <v>0</v>
      </c>
    </row>
    <row r="205" spans="1:10" ht="15.95" customHeight="1" x14ac:dyDescent="0.25">
      <c r="A205" s="45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Декабрь!E200</f>
        <v>0</v>
      </c>
      <c r="E205" s="51"/>
      <c r="F205" s="7">
        <f t="shared" ref="F205:F207" si="19">E205-D205</f>
        <v>0</v>
      </c>
      <c r="G205" s="23">
        <f>'СВОД 2014'!$B$223</f>
        <v>3.01</v>
      </c>
      <c r="H205" s="7">
        <f t="shared" si="17"/>
        <v>0</v>
      </c>
      <c r="I205" s="10">
        <v>0</v>
      </c>
      <c r="J205" s="9">
        <f t="shared" si="18"/>
        <v>0</v>
      </c>
    </row>
    <row r="206" spans="1:10" ht="15.95" customHeight="1" x14ac:dyDescent="0.25">
      <c r="A206" s="45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Декабрь!E201</f>
        <v>0</v>
      </c>
      <c r="E206" s="51"/>
      <c r="F206" s="7">
        <f t="shared" si="19"/>
        <v>0</v>
      </c>
      <c r="G206" s="23">
        <f>'СВОД 2014'!$B$223</f>
        <v>3.01</v>
      </c>
      <c r="H206" s="7">
        <f t="shared" si="17"/>
        <v>0</v>
      </c>
      <c r="I206" s="10">
        <v>0</v>
      </c>
      <c r="J206" s="9">
        <f t="shared" si="18"/>
        <v>0</v>
      </c>
    </row>
    <row r="207" spans="1:10" ht="15.95" customHeight="1" x14ac:dyDescent="0.25">
      <c r="A207" s="45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Декабрь!E202</f>
        <v>0</v>
      </c>
      <c r="E207" s="51"/>
      <c r="F207" s="7">
        <f t="shared" si="19"/>
        <v>0</v>
      </c>
      <c r="G207" s="23">
        <f>'СВОД 2014'!$B$223</f>
        <v>3.01</v>
      </c>
      <c r="H207" s="7">
        <f t="shared" si="17"/>
        <v>0</v>
      </c>
      <c r="I207" s="10">
        <v>0</v>
      </c>
      <c r="J207" s="9">
        <f t="shared" si="18"/>
        <v>0</v>
      </c>
    </row>
    <row r="208" spans="1:10" ht="15.95" customHeight="1" x14ac:dyDescent="0.25">
      <c r="A208" s="45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Декабрь!E203</f>
        <v>0</v>
      </c>
      <c r="E208" s="51"/>
      <c r="F208" s="7"/>
      <c r="G208" s="23">
        <f>'СВОД 2014'!$B$223</f>
        <v>3.01</v>
      </c>
      <c r="H208" s="7">
        <f t="shared" si="17"/>
        <v>0</v>
      </c>
      <c r="I208" s="10">
        <v>0</v>
      </c>
      <c r="J208" s="9">
        <f t="shared" si="18"/>
        <v>0</v>
      </c>
    </row>
    <row r="209" spans="1:10" ht="15.95" customHeight="1" x14ac:dyDescent="0.25">
      <c r="A209" s="45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Декабрь!E204</f>
        <v>0</v>
      </c>
      <c r="E209" s="51"/>
      <c r="F209" s="7">
        <f t="shared" ref="F209:F216" si="20">E209-D209</f>
        <v>0</v>
      </c>
      <c r="G209" s="23">
        <f>'СВОД 2014'!$B$223</f>
        <v>3.01</v>
      </c>
      <c r="H209" s="7">
        <f t="shared" si="17"/>
        <v>0</v>
      </c>
      <c r="I209" s="10">
        <v>0</v>
      </c>
      <c r="J209" s="9">
        <f t="shared" si="18"/>
        <v>0</v>
      </c>
    </row>
    <row r="210" spans="1:10" ht="15.95" customHeight="1" x14ac:dyDescent="0.25">
      <c r="A210" s="45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Декабрь!E205</f>
        <v>0</v>
      </c>
      <c r="E210" s="51"/>
      <c r="F210" s="7">
        <f t="shared" si="20"/>
        <v>0</v>
      </c>
      <c r="G210" s="23">
        <f>'СВОД 2014'!$B$223</f>
        <v>3.01</v>
      </c>
      <c r="H210" s="7">
        <f t="shared" si="17"/>
        <v>0</v>
      </c>
      <c r="I210" s="10">
        <v>0</v>
      </c>
      <c r="J210" s="9">
        <f t="shared" si="18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Декабрь!E206</f>
        <v>5132.62</v>
      </c>
      <c r="E211" s="51">
        <v>5352.35</v>
      </c>
      <c r="F211" s="7">
        <f t="shared" si="20"/>
        <v>219.73000000000047</v>
      </c>
      <c r="G211" s="23">
        <f>'СВОД 2014'!$B$223</f>
        <v>3.01</v>
      </c>
      <c r="H211" s="7">
        <f t="shared" si="17"/>
        <v>661.39</v>
      </c>
      <c r="I211" s="10">
        <v>0</v>
      </c>
      <c r="J211" s="9">
        <f t="shared" si="18"/>
        <v>661.39</v>
      </c>
    </row>
    <row r="212" spans="1:10" ht="15.95" customHeight="1" x14ac:dyDescent="0.25">
      <c r="A212" s="45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Декабрь!E207</f>
        <v>2.58</v>
      </c>
      <c r="E212" s="51">
        <v>2.58</v>
      </c>
      <c r="F212" s="7">
        <f t="shared" si="20"/>
        <v>0</v>
      </c>
      <c r="G212" s="23">
        <f>'СВОД 2014'!$B$223</f>
        <v>3.01</v>
      </c>
      <c r="H212" s="7">
        <f t="shared" si="17"/>
        <v>0</v>
      </c>
      <c r="I212" s="10">
        <v>0</v>
      </c>
      <c r="J212" s="61">
        <f t="shared" si="18"/>
        <v>0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Декабрь!E208</f>
        <v>4883.07</v>
      </c>
      <c r="E213" s="57">
        <v>6262.06</v>
      </c>
      <c r="F213" s="7">
        <f t="shared" si="20"/>
        <v>1378.9900000000007</v>
      </c>
      <c r="G213" s="23">
        <f>'СВОД 2014'!$B$223</f>
        <v>3.01</v>
      </c>
      <c r="H213" s="7">
        <f t="shared" ref="H213:H216" si="21">ROUND(F213*G213,2)</f>
        <v>4150.76</v>
      </c>
      <c r="I213" s="10">
        <v>0</v>
      </c>
      <c r="J213" s="9">
        <f t="shared" si="18"/>
        <v>4150.76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Декабрь!E209</f>
        <v>1554.51</v>
      </c>
      <c r="E214" s="53">
        <v>2546.52</v>
      </c>
      <c r="F214" s="7">
        <f t="shared" si="20"/>
        <v>992.01</v>
      </c>
      <c r="G214" s="23">
        <f>'СВОД 2014'!$B$223</f>
        <v>3.01</v>
      </c>
      <c r="H214" s="7">
        <f t="shared" si="21"/>
        <v>2985.95</v>
      </c>
      <c r="I214" s="10">
        <v>0</v>
      </c>
      <c r="J214" s="9">
        <f t="shared" si="18"/>
        <v>2985.95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Декабрь!E210</f>
        <v>5903.39</v>
      </c>
      <c r="E215" s="53">
        <v>5903.39</v>
      </c>
      <c r="F215" s="7">
        <f t="shared" si="20"/>
        <v>0</v>
      </c>
      <c r="G215" s="23">
        <f>'СВОД 2014'!$B$223</f>
        <v>3.01</v>
      </c>
      <c r="H215" s="7">
        <f t="shared" si="21"/>
        <v>0</v>
      </c>
      <c r="I215" s="10">
        <v>0</v>
      </c>
      <c r="J215" s="9">
        <f t="shared" si="18"/>
        <v>0</v>
      </c>
    </row>
    <row r="216" spans="1:10" ht="16.5" thickBot="1" x14ac:dyDescent="0.3">
      <c r="A216" s="47" t="s">
        <v>173</v>
      </c>
      <c r="B216" s="20"/>
      <c r="C216" s="20"/>
      <c r="D216" s="49">
        <f>Декабрь!E211</f>
        <v>2768.39</v>
      </c>
      <c r="E216" s="53">
        <v>6277.71</v>
      </c>
      <c r="F216" s="7">
        <f t="shared" si="20"/>
        <v>3509.32</v>
      </c>
      <c r="G216" s="23">
        <f>'СВОД 2014'!$B$223</f>
        <v>3.01</v>
      </c>
      <c r="H216" s="7">
        <f t="shared" si="21"/>
        <v>10563.05</v>
      </c>
      <c r="I216" s="10">
        <v>0</v>
      </c>
      <c r="J216" s="9">
        <f t="shared" ref="J216" si="22">H216-I216</f>
        <v>10563.05</v>
      </c>
    </row>
    <row r="217" spans="1:10" ht="16.5" hidden="1" thickBot="1" x14ac:dyDescent="0.3">
      <c r="A217" s="76"/>
      <c r="B217" s="77"/>
      <c r="C217" s="77"/>
      <c r="D217" s="54"/>
      <c r="E217" s="54"/>
      <c r="F217" s="54"/>
      <c r="G217" s="54"/>
      <c r="H217" s="54"/>
      <c r="I217" s="54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28777.71</v>
      </c>
      <c r="G218" s="64"/>
      <c r="H218" s="16">
        <f>SUM(H2:H216)</f>
        <v>86620.9</v>
      </c>
      <c r="I218" s="16">
        <f>SUM(I2:I216)</f>
        <v>36094.11</v>
      </c>
      <c r="J218" s="16">
        <f>SUM(J2:J216)</f>
        <v>50526.790000000008</v>
      </c>
    </row>
    <row r="220" spans="1:10" x14ac:dyDescent="0.25">
      <c r="H220" s="113">
        <f>H218-H213-H214-H216</f>
        <v>68921.14</v>
      </c>
    </row>
    <row r="222" spans="1:10" x14ac:dyDescent="0.25">
      <c r="H222" s="113"/>
    </row>
  </sheetData>
  <autoFilter ref="A1:J216">
    <sortState ref="A2:J210">
      <sortCondition ref="B1:B210"/>
    </sortState>
  </autoFilter>
  <conditionalFormatting sqref="C2:C212">
    <cfRule type="cellIs" dxfId="23" priority="1" operator="equal">
      <formula>0</formula>
    </cfRule>
    <cfRule type="cellIs" dxfId="22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scale="64" orientation="portrait" horizontalDpi="0" verticalDpi="0" r:id="rId1"/>
  <headerFooter>
    <oddHeader>&amp;C&amp;"Times New Roman,полужирный"&amp;16ЯНВАРЬ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190" activePane="bottomLeft" state="frozen"/>
      <selection activeCell="A58" sqref="A58:A59"/>
      <selection pane="bottomLeft" activeCell="H213" activeCellId="2" sqref="H216 H214 H213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6.28515625" customWidth="1" outlineLevel="1"/>
    <col min="9" max="9" width="14.7109375" customWidth="1" outlineLevel="1"/>
    <col min="10" max="10" width="15.85546875" customWidth="1"/>
    <col min="11" max="11" width="14.8554687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'Январь 2014'!E2</f>
        <v>477.03</v>
      </c>
      <c r="E2" s="50">
        <v>591.01</v>
      </c>
      <c r="F2" s="7">
        <f t="shared" ref="F2:F7" si="0">E2-D2</f>
        <v>113.98000000000002</v>
      </c>
      <c r="G2" s="23">
        <f>'СВОД 2014'!$B$224</f>
        <v>3.04</v>
      </c>
      <c r="H2" s="7">
        <f>ROUND(F2*G2,2)</f>
        <v>346.5</v>
      </c>
      <c r="I2" s="71">
        <v>909</v>
      </c>
      <c r="J2" s="9">
        <f t="shared" ref="J2:J67" si="1">H2-I2</f>
        <v>-562.5</v>
      </c>
    </row>
    <row r="3" spans="1:11" ht="15.95" customHeight="1" x14ac:dyDescent="0.25">
      <c r="A3" s="45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'Январь 2014'!E3</f>
        <v>4.0599999999999996</v>
      </c>
      <c r="E3" s="51">
        <v>4.0599999999999996</v>
      </c>
      <c r="F3" s="7">
        <f t="shared" si="0"/>
        <v>0</v>
      </c>
      <c r="G3" s="23">
        <f>'СВОД 2014'!$B$224</f>
        <v>3.04</v>
      </c>
      <c r="H3" s="7">
        <f t="shared" ref="H3:H66" si="2">ROUND(F3*G3,2)</f>
        <v>0</v>
      </c>
      <c r="I3" s="72">
        <v>0</v>
      </c>
      <c r="J3" s="9">
        <f t="shared" si="1"/>
        <v>0</v>
      </c>
    </row>
    <row r="4" spans="1:11" ht="15.95" customHeight="1" x14ac:dyDescent="0.25">
      <c r="A4" s="45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'Январь 2014'!E4</f>
        <v>0</v>
      </c>
      <c r="E4" s="51">
        <v>0</v>
      </c>
      <c r="F4" s="7">
        <f t="shared" si="0"/>
        <v>0</v>
      </c>
      <c r="G4" s="23">
        <f>'СВОД 2014'!$B$224</f>
        <v>3.04</v>
      </c>
      <c r="H4" s="7">
        <f t="shared" si="2"/>
        <v>0</v>
      </c>
      <c r="I4" s="72">
        <v>0</v>
      </c>
      <c r="J4" s="9">
        <f t="shared" si="1"/>
        <v>0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'Январь 2014'!E5</f>
        <v>235.32</v>
      </c>
      <c r="E5" s="51">
        <v>235.33</v>
      </c>
      <c r="F5" s="7">
        <f t="shared" si="0"/>
        <v>1.0000000000019327E-2</v>
      </c>
      <c r="G5" s="23">
        <f>'СВОД 2014'!$B$224</f>
        <v>3.04</v>
      </c>
      <c r="H5" s="7">
        <f t="shared" si="2"/>
        <v>0.03</v>
      </c>
      <c r="I5" s="72">
        <v>0</v>
      </c>
      <c r="J5" s="9">
        <f t="shared" si="1"/>
        <v>0.03</v>
      </c>
    </row>
    <row r="6" spans="1:11" ht="15.95" customHeight="1" x14ac:dyDescent="0.25">
      <c r="A6" s="45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'Январь 2014'!E6</f>
        <v>0</v>
      </c>
      <c r="E6" s="51">
        <v>0</v>
      </c>
      <c r="F6" s="7">
        <f t="shared" si="0"/>
        <v>0</v>
      </c>
      <c r="G6" s="23">
        <f>'СВОД 2014'!$B$224</f>
        <v>3.04</v>
      </c>
      <c r="H6" s="7">
        <f t="shared" si="2"/>
        <v>0</v>
      </c>
      <c r="I6" s="72">
        <v>0</v>
      </c>
      <c r="J6" s="9">
        <f t="shared" si="1"/>
        <v>0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'Январь 2014'!E7</f>
        <v>3939.96</v>
      </c>
      <c r="E7" s="51">
        <v>6067.81</v>
      </c>
      <c r="F7" s="7">
        <f t="shared" si="0"/>
        <v>2127.8500000000004</v>
      </c>
      <c r="G7" s="23">
        <f>'СВОД 2014'!$B$224</f>
        <v>3.04</v>
      </c>
      <c r="H7" s="7">
        <f t="shared" si="2"/>
        <v>6468.66</v>
      </c>
      <c r="I7" s="72">
        <v>0</v>
      </c>
      <c r="J7" s="9">
        <f t="shared" si="1"/>
        <v>6468.66</v>
      </c>
    </row>
    <row r="8" spans="1:11" ht="15.95" customHeight="1" x14ac:dyDescent="0.25">
      <c r="A8" s="45">
        <f>'СВОД 2014'!$A8</f>
        <v>0</v>
      </c>
      <c r="B8" s="1">
        <f>'СВОД 2014'!B8</f>
        <v>4</v>
      </c>
      <c r="C8" s="17">
        <f>'СВОД 2014'!C8</f>
        <v>0</v>
      </c>
      <c r="D8" s="49">
        <f>'Январь 2014'!E8</f>
        <v>0</v>
      </c>
      <c r="E8" s="51">
        <v>0</v>
      </c>
      <c r="F8" s="7">
        <f>E8-D8</f>
        <v>0</v>
      </c>
      <c r="G8" s="23">
        <f>'СВОД 2014'!$B$224</f>
        <v>3.04</v>
      </c>
      <c r="H8" s="7">
        <f t="shared" si="2"/>
        <v>0</v>
      </c>
      <c r="I8" s="72">
        <v>0</v>
      </c>
      <c r="J8" s="9">
        <f t="shared" si="1"/>
        <v>0</v>
      </c>
    </row>
    <row r="9" spans="1:11" ht="15.95" customHeight="1" x14ac:dyDescent="0.25">
      <c r="A9" s="45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/>
      <c r="G9" s="23">
        <f>'СВОД 2014'!$B$224</f>
        <v>3.04</v>
      </c>
      <c r="H9" s="7">
        <f t="shared" si="2"/>
        <v>0</v>
      </c>
      <c r="I9" s="72">
        <v>0</v>
      </c>
      <c r="J9" s="9">
        <f t="shared" si="1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'Январь 2014'!E10</f>
        <v>12.73</v>
      </c>
      <c r="E10" s="51">
        <v>34.049999999999997</v>
      </c>
      <c r="F10" s="7">
        <f t="shared" ref="F10:F74" si="3">E10-D10</f>
        <v>21.319999999999997</v>
      </c>
      <c r="G10" s="23">
        <f>'СВОД 2014'!$B$224</f>
        <v>3.04</v>
      </c>
      <c r="H10" s="7">
        <f t="shared" si="2"/>
        <v>64.81</v>
      </c>
      <c r="I10" s="72">
        <v>0</v>
      </c>
      <c r="J10" s="9">
        <f t="shared" si="1"/>
        <v>64.81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'Январь 2014'!E11</f>
        <v>526.85</v>
      </c>
      <c r="E11" s="51">
        <v>535.09</v>
      </c>
      <c r="F11" s="7">
        <f t="shared" si="3"/>
        <v>8.2400000000000091</v>
      </c>
      <c r="G11" s="23">
        <f>'СВОД 2014'!$B$224</f>
        <v>3.04</v>
      </c>
      <c r="H11" s="7">
        <f t="shared" si="2"/>
        <v>25.05</v>
      </c>
      <c r="I11" s="72">
        <v>500</v>
      </c>
      <c r="J11" s="9">
        <f t="shared" si="1"/>
        <v>-474.95</v>
      </c>
    </row>
    <row r="12" spans="1:11" ht="15.95" customHeight="1" x14ac:dyDescent="0.25">
      <c r="A12" s="45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'Январь 2014'!E12</f>
        <v>0</v>
      </c>
      <c r="E12" s="51">
        <v>0</v>
      </c>
      <c r="F12" s="7">
        <f t="shared" si="3"/>
        <v>0</v>
      </c>
      <c r="G12" s="23">
        <f>'СВОД 2014'!$B$224</f>
        <v>3.04</v>
      </c>
      <c r="H12" s="7">
        <f t="shared" si="2"/>
        <v>0</v>
      </c>
      <c r="I12" s="72">
        <v>0</v>
      </c>
      <c r="J12" s="9">
        <f t="shared" si="1"/>
        <v>0</v>
      </c>
    </row>
    <row r="13" spans="1:11" ht="15.95" customHeight="1" x14ac:dyDescent="0.25">
      <c r="A13" s="45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'Январь 2014'!E13</f>
        <v>0.72</v>
      </c>
      <c r="E13" s="51">
        <v>0.72</v>
      </c>
      <c r="F13" s="7">
        <f t="shared" si="3"/>
        <v>0</v>
      </c>
      <c r="G13" s="23">
        <f>'СВОД 2014'!$B$224</f>
        <v>3.04</v>
      </c>
      <c r="H13" s="7">
        <f t="shared" si="2"/>
        <v>0</v>
      </c>
      <c r="I13" s="72">
        <v>0</v>
      </c>
      <c r="J13" s="9">
        <f t="shared" si="1"/>
        <v>0</v>
      </c>
    </row>
    <row r="14" spans="1:11" ht="15.95" customHeight="1" x14ac:dyDescent="0.25">
      <c r="A14" s="45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'Январь 2014'!E14</f>
        <v>4.0199999999999996</v>
      </c>
      <c r="E14" s="51">
        <v>4.0199999999999996</v>
      </c>
      <c r="F14" s="7">
        <f t="shared" si="3"/>
        <v>0</v>
      </c>
      <c r="G14" s="23">
        <f>'СВОД 2014'!$B$224</f>
        <v>3.04</v>
      </c>
      <c r="H14" s="7">
        <f t="shared" si="2"/>
        <v>0</v>
      </c>
      <c r="I14" s="72">
        <v>0</v>
      </c>
      <c r="J14" s="9">
        <f t="shared" si="1"/>
        <v>0</v>
      </c>
    </row>
    <row r="15" spans="1:11" ht="15.95" customHeight="1" x14ac:dyDescent="0.25">
      <c r="A15" s="45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'Январь 2014'!E15</f>
        <v>0</v>
      </c>
      <c r="E15" s="51">
        <v>0</v>
      </c>
      <c r="F15" s="7">
        <f t="shared" si="3"/>
        <v>0</v>
      </c>
      <c r="G15" s="23">
        <f>'СВОД 2014'!$B$224</f>
        <v>3.04</v>
      </c>
      <c r="H15" s="7">
        <f t="shared" si="2"/>
        <v>0</v>
      </c>
      <c r="I15" s="72">
        <v>0</v>
      </c>
      <c r="J15" s="9">
        <f t="shared" si="1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'Январь 2014'!E16</f>
        <v>636.52</v>
      </c>
      <c r="E16" s="51">
        <v>733.75</v>
      </c>
      <c r="F16" s="7">
        <f t="shared" si="3"/>
        <v>97.230000000000018</v>
      </c>
      <c r="G16" s="23">
        <f>'СВОД 2014'!$B$224</f>
        <v>3.04</v>
      </c>
      <c r="H16" s="7">
        <f t="shared" si="2"/>
        <v>295.58</v>
      </c>
      <c r="I16" s="72">
        <v>2000</v>
      </c>
      <c r="J16" s="9">
        <f t="shared" si="1"/>
        <v>-1704.42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'Январь 2014'!E17</f>
        <v>1291.1500000000001</v>
      </c>
      <c r="E17" s="51">
        <v>1295.1099999999999</v>
      </c>
      <c r="F17" s="7">
        <f t="shared" si="3"/>
        <v>3.959999999999809</v>
      </c>
      <c r="G17" s="23">
        <f>'СВОД 2014'!$B$224</f>
        <v>3.04</v>
      </c>
      <c r="H17" s="7">
        <f t="shared" si="2"/>
        <v>12.04</v>
      </c>
      <c r="I17" s="72">
        <v>0</v>
      </c>
      <c r="J17" s="9">
        <f t="shared" si="1"/>
        <v>12.04</v>
      </c>
    </row>
    <row r="18" spans="1:10" ht="15.95" customHeight="1" x14ac:dyDescent="0.25">
      <c r="A18" s="45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'Январь 2014'!E18</f>
        <v>729.25</v>
      </c>
      <c r="E18" s="51">
        <v>729.25</v>
      </c>
      <c r="F18" s="7">
        <f t="shared" si="3"/>
        <v>0</v>
      </c>
      <c r="G18" s="23">
        <f>'СВОД 2014'!$B$224</f>
        <v>3.04</v>
      </c>
      <c r="H18" s="7">
        <f t="shared" si="2"/>
        <v>0</v>
      </c>
      <c r="I18" s="72">
        <v>0</v>
      </c>
      <c r="J18" s="9">
        <f t="shared" si="1"/>
        <v>0</v>
      </c>
    </row>
    <row r="19" spans="1:10" ht="15.95" customHeight="1" x14ac:dyDescent="0.25">
      <c r="A19" s="45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'Январь 2014'!E19</f>
        <v>0</v>
      </c>
      <c r="E19" s="51">
        <v>0</v>
      </c>
      <c r="F19" s="7">
        <f t="shared" si="3"/>
        <v>0</v>
      </c>
      <c r="G19" s="23">
        <f>'СВОД 2014'!$B$224</f>
        <v>3.04</v>
      </c>
      <c r="H19" s="7">
        <f t="shared" si="2"/>
        <v>0</v>
      </c>
      <c r="I19" s="72">
        <v>0</v>
      </c>
      <c r="J19" s="9">
        <f t="shared" si="1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'Январь 2014'!E20</f>
        <v>135.47</v>
      </c>
      <c r="E20" s="51">
        <v>392.01</v>
      </c>
      <c r="F20" s="7">
        <f t="shared" si="3"/>
        <v>256.53999999999996</v>
      </c>
      <c r="G20" s="23">
        <f>'СВОД 2014'!$B$224</f>
        <v>3.04</v>
      </c>
      <c r="H20" s="7">
        <f t="shared" si="2"/>
        <v>779.88</v>
      </c>
      <c r="I20" s="72">
        <v>0</v>
      </c>
      <c r="J20" s="9">
        <f t="shared" si="1"/>
        <v>779.88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'Январь 2014'!E21</f>
        <v>445.31</v>
      </c>
      <c r="E21" s="51">
        <v>1433.31</v>
      </c>
      <c r="F21" s="7">
        <f t="shared" si="3"/>
        <v>988</v>
      </c>
      <c r="G21" s="23">
        <f>'СВОД 2014'!$B$224</f>
        <v>3.04</v>
      </c>
      <c r="H21" s="7">
        <f t="shared" si="2"/>
        <v>3003.52</v>
      </c>
      <c r="I21" s="72">
        <v>0</v>
      </c>
      <c r="J21" s="9">
        <f t="shared" si="1"/>
        <v>3003.52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'Январь 2014'!E22</f>
        <v>513.33000000000004</v>
      </c>
      <c r="E22" s="51">
        <v>1480.42</v>
      </c>
      <c r="F22" s="7">
        <f t="shared" si="3"/>
        <v>967.09</v>
      </c>
      <c r="G22" s="23">
        <f>'СВОД 2014'!$B$224</f>
        <v>3.04</v>
      </c>
      <c r="H22" s="7">
        <f t="shared" si="2"/>
        <v>2939.95</v>
      </c>
      <c r="I22" s="72">
        <v>0</v>
      </c>
      <c r="J22" s="9">
        <f t="shared" si="1"/>
        <v>2939.95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'Январь 2014'!E23</f>
        <v>0</v>
      </c>
      <c r="E23" s="51">
        <v>0</v>
      </c>
      <c r="F23" s="7">
        <f t="shared" si="3"/>
        <v>0</v>
      </c>
      <c r="G23" s="23">
        <f>'СВОД 2014'!$B$224</f>
        <v>3.04</v>
      </c>
      <c r="H23" s="7">
        <f t="shared" si="2"/>
        <v>0</v>
      </c>
      <c r="I23" s="72">
        <v>0</v>
      </c>
      <c r="J23" s="9">
        <f t="shared" si="1"/>
        <v>0</v>
      </c>
    </row>
    <row r="24" spans="1:10" ht="15.95" customHeight="1" x14ac:dyDescent="0.25">
      <c r="A24" s="45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'Январь 2014'!E24</f>
        <v>11022.71</v>
      </c>
      <c r="E24" s="51">
        <v>14687.88</v>
      </c>
      <c r="F24" s="7">
        <f t="shared" si="3"/>
        <v>3665.17</v>
      </c>
      <c r="G24" s="23">
        <f>'СВОД 2014'!$B$224</f>
        <v>3.04</v>
      </c>
      <c r="H24" s="7">
        <f t="shared" si="2"/>
        <v>11142.12</v>
      </c>
      <c r="I24" s="72">
        <v>12000</v>
      </c>
      <c r="J24" s="9">
        <f t="shared" si="1"/>
        <v>-857.8799999999992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'Январь 2014'!E25</f>
        <v>2869.52</v>
      </c>
      <c r="E25" s="51">
        <v>3383.96</v>
      </c>
      <c r="F25" s="7">
        <f t="shared" si="3"/>
        <v>514.44000000000005</v>
      </c>
      <c r="G25" s="23">
        <f>'СВОД 2014'!$B$224</f>
        <v>3.04</v>
      </c>
      <c r="H25" s="7">
        <f t="shared" si="2"/>
        <v>1563.9</v>
      </c>
      <c r="I25" s="72">
        <v>0</v>
      </c>
      <c r="J25" s="9">
        <f t="shared" si="1"/>
        <v>1563.9</v>
      </c>
    </row>
    <row r="26" spans="1:10" ht="15.95" customHeight="1" x14ac:dyDescent="0.25">
      <c r="A26" s="45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'Январь 2014'!E26</f>
        <v>2.79</v>
      </c>
      <c r="E26" s="51">
        <v>2.79</v>
      </c>
      <c r="F26" s="7">
        <f t="shared" si="3"/>
        <v>0</v>
      </c>
      <c r="G26" s="23">
        <f>'СВОД 2014'!$B$224</f>
        <v>3.04</v>
      </c>
      <c r="H26" s="7">
        <f t="shared" si="2"/>
        <v>0</v>
      </c>
      <c r="I26" s="72">
        <v>0</v>
      </c>
      <c r="J26" s="9">
        <f t="shared" si="1"/>
        <v>0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'Январь 2014'!E27</f>
        <v>1.51</v>
      </c>
      <c r="E27" s="51">
        <v>157.63</v>
      </c>
      <c r="F27" s="7">
        <f t="shared" si="3"/>
        <v>156.12</v>
      </c>
      <c r="G27" s="23">
        <f>'СВОД 2014'!$B$224</f>
        <v>3.04</v>
      </c>
      <c r="H27" s="7">
        <f t="shared" si="2"/>
        <v>474.6</v>
      </c>
      <c r="I27" s="72">
        <v>0</v>
      </c>
      <c r="J27" s="9">
        <f t="shared" si="1"/>
        <v>474.6</v>
      </c>
    </row>
    <row r="28" spans="1:10" ht="15.95" customHeight="1" x14ac:dyDescent="0.25">
      <c r="A28" s="45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'Январь 2014'!E28</f>
        <v>563.84</v>
      </c>
      <c r="E28" s="51">
        <v>563.84</v>
      </c>
      <c r="F28" s="7">
        <f t="shared" si="3"/>
        <v>0</v>
      </c>
      <c r="G28" s="23">
        <f>'СВОД 2014'!$B$224</f>
        <v>3.04</v>
      </c>
      <c r="H28" s="7">
        <f t="shared" si="2"/>
        <v>0</v>
      </c>
      <c r="I28" s="72">
        <v>0</v>
      </c>
      <c r="J28" s="9">
        <f t="shared" si="1"/>
        <v>0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'Январь 2014'!E29</f>
        <v>285.14</v>
      </c>
      <c r="E29" s="51">
        <v>332.89</v>
      </c>
      <c r="F29" s="7">
        <f t="shared" si="3"/>
        <v>47.75</v>
      </c>
      <c r="G29" s="23">
        <f>'СВОД 2014'!$B$224</f>
        <v>3.04</v>
      </c>
      <c r="H29" s="7">
        <f t="shared" si="2"/>
        <v>145.16</v>
      </c>
      <c r="I29" s="72">
        <v>0</v>
      </c>
      <c r="J29" s="9">
        <f t="shared" si="1"/>
        <v>145.16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'Январь 2014'!E30</f>
        <v>419.71</v>
      </c>
      <c r="E30" s="51">
        <v>432.26</v>
      </c>
      <c r="F30" s="7">
        <f t="shared" si="3"/>
        <v>12.550000000000011</v>
      </c>
      <c r="G30" s="23">
        <f>'СВОД 2014'!$B$224</f>
        <v>3.04</v>
      </c>
      <c r="H30" s="7">
        <f t="shared" si="2"/>
        <v>38.15</v>
      </c>
      <c r="I30" s="72">
        <v>0</v>
      </c>
      <c r="J30" s="9">
        <f t="shared" si="1"/>
        <v>38.15</v>
      </c>
    </row>
    <row r="31" spans="1:10" ht="15.95" customHeight="1" x14ac:dyDescent="0.25">
      <c r="A31" s="45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'Январь 2014'!E31</f>
        <v>1.08</v>
      </c>
      <c r="E31" s="51">
        <v>1.08</v>
      </c>
      <c r="F31" s="7">
        <f t="shared" si="3"/>
        <v>0</v>
      </c>
      <c r="G31" s="23">
        <f>'СВОД 2014'!$B$224</f>
        <v>3.04</v>
      </c>
      <c r="H31" s="7">
        <f t="shared" si="2"/>
        <v>0</v>
      </c>
      <c r="I31" s="72">
        <v>0</v>
      </c>
      <c r="J31" s="9">
        <f t="shared" si="1"/>
        <v>0</v>
      </c>
    </row>
    <row r="32" spans="1:10" ht="15.95" customHeight="1" x14ac:dyDescent="0.25">
      <c r="A32" s="45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'Январь 2014'!E32</f>
        <v>0</v>
      </c>
      <c r="E32" s="51">
        <v>0</v>
      </c>
      <c r="F32" s="7">
        <f t="shared" si="3"/>
        <v>0</v>
      </c>
      <c r="G32" s="23">
        <f>'СВОД 2014'!$B$224</f>
        <v>3.04</v>
      </c>
      <c r="H32" s="7">
        <f t="shared" si="2"/>
        <v>0</v>
      </c>
      <c r="I32" s="72">
        <v>0</v>
      </c>
      <c r="J32" s="9">
        <f t="shared" si="1"/>
        <v>0</v>
      </c>
    </row>
    <row r="33" spans="1:10" ht="15.95" customHeight="1" x14ac:dyDescent="0.25">
      <c r="A33" s="45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'Январь 2014'!E33</f>
        <v>0</v>
      </c>
      <c r="E33" s="51">
        <v>0</v>
      </c>
      <c r="F33" s="7">
        <f t="shared" si="3"/>
        <v>0</v>
      </c>
      <c r="G33" s="23">
        <f>'СВОД 2014'!$B$224</f>
        <v>3.04</v>
      </c>
      <c r="H33" s="7">
        <f t="shared" si="2"/>
        <v>0</v>
      </c>
      <c r="I33" s="72">
        <v>0</v>
      </c>
      <c r="J33" s="9">
        <f t="shared" si="1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'Январь 2014'!E34</f>
        <v>14.09</v>
      </c>
      <c r="E34" s="51">
        <v>75.52</v>
      </c>
      <c r="F34" s="7">
        <f t="shared" si="3"/>
        <v>61.429999999999993</v>
      </c>
      <c r="G34" s="23">
        <f>'СВОД 2014'!$B$224</f>
        <v>3.04</v>
      </c>
      <c r="H34" s="7">
        <f t="shared" si="2"/>
        <v>186.75</v>
      </c>
      <c r="I34" s="72">
        <v>0</v>
      </c>
      <c r="J34" s="9">
        <f t="shared" si="1"/>
        <v>186.75</v>
      </c>
    </row>
    <row r="35" spans="1:10" ht="15.95" customHeight="1" x14ac:dyDescent="0.25">
      <c r="A35" s="45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'Январь 2014'!E35</f>
        <v>0</v>
      </c>
      <c r="E35" s="51">
        <v>0</v>
      </c>
      <c r="F35" s="7">
        <f t="shared" si="3"/>
        <v>0</v>
      </c>
      <c r="G35" s="23">
        <f>'СВОД 2014'!$B$224</f>
        <v>3.04</v>
      </c>
      <c r="H35" s="7">
        <f t="shared" si="2"/>
        <v>0</v>
      </c>
      <c r="I35" s="72">
        <v>0</v>
      </c>
      <c r="J35" s="9">
        <f t="shared" si="1"/>
        <v>0</v>
      </c>
    </row>
    <row r="36" spans="1:10" ht="15.95" customHeight="1" x14ac:dyDescent="0.25">
      <c r="A36" s="45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'Январь 2014'!E36</f>
        <v>7.64</v>
      </c>
      <c r="E36" s="51">
        <v>7.64</v>
      </c>
      <c r="F36" s="7">
        <f t="shared" si="3"/>
        <v>0</v>
      </c>
      <c r="G36" s="23">
        <f>'СВОД 2014'!$B$224</f>
        <v>3.04</v>
      </c>
      <c r="H36" s="7">
        <f t="shared" si="2"/>
        <v>0</v>
      </c>
      <c r="I36" s="72">
        <v>0</v>
      </c>
      <c r="J36" s="9">
        <f t="shared" si="1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'Январь 2014'!E37</f>
        <v>0.47</v>
      </c>
      <c r="E37" s="51">
        <v>1.33</v>
      </c>
      <c r="F37" s="7">
        <f t="shared" si="3"/>
        <v>0.8600000000000001</v>
      </c>
      <c r="G37" s="23">
        <f>'СВОД 2014'!$B$224</f>
        <v>3.04</v>
      </c>
      <c r="H37" s="7">
        <f t="shared" si="2"/>
        <v>2.61</v>
      </c>
      <c r="I37" s="72">
        <v>0</v>
      </c>
      <c r="J37" s="9">
        <f t="shared" si="1"/>
        <v>2.61</v>
      </c>
    </row>
    <row r="38" spans="1:10" ht="15.95" customHeight="1" x14ac:dyDescent="0.25">
      <c r="A38" s="45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'Январь 2014'!E38</f>
        <v>0</v>
      </c>
      <c r="E38" s="51">
        <v>0</v>
      </c>
      <c r="F38" s="7">
        <f t="shared" si="3"/>
        <v>0</v>
      </c>
      <c r="G38" s="23">
        <f>'СВОД 2014'!$B$224</f>
        <v>3.04</v>
      </c>
      <c r="H38" s="7">
        <f t="shared" si="2"/>
        <v>0</v>
      </c>
      <c r="I38" s="72">
        <v>0</v>
      </c>
      <c r="J38" s="9">
        <f t="shared" si="1"/>
        <v>0</v>
      </c>
    </row>
    <row r="39" spans="1:10" ht="15.95" customHeight="1" x14ac:dyDescent="0.25">
      <c r="A39" s="45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'Январь 2014'!E39</f>
        <v>0</v>
      </c>
      <c r="E39" s="51">
        <v>0</v>
      </c>
      <c r="F39" s="7">
        <f t="shared" si="3"/>
        <v>0</v>
      </c>
      <c r="G39" s="23">
        <f>'СВОД 2014'!$B$224</f>
        <v>3.04</v>
      </c>
      <c r="H39" s="7">
        <f t="shared" si="2"/>
        <v>0</v>
      </c>
      <c r="I39" s="72">
        <v>0</v>
      </c>
      <c r="J39" s="9">
        <f t="shared" si="1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'Январь 2014'!E40</f>
        <v>1807.67</v>
      </c>
      <c r="E40" s="51">
        <v>3369.98</v>
      </c>
      <c r="F40" s="7">
        <f t="shared" si="3"/>
        <v>1562.31</v>
      </c>
      <c r="G40" s="23">
        <f>'СВОД 2014'!$B$224</f>
        <v>3.04</v>
      </c>
      <c r="H40" s="7">
        <f t="shared" si="2"/>
        <v>4749.42</v>
      </c>
      <c r="I40" s="72">
        <v>0</v>
      </c>
      <c r="J40" s="9">
        <f t="shared" si="1"/>
        <v>4749.42</v>
      </c>
    </row>
    <row r="41" spans="1:10" ht="15.95" customHeight="1" x14ac:dyDescent="0.25">
      <c r="A41" s="45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'Январь 2014'!E41</f>
        <v>0</v>
      </c>
      <c r="E41" s="51">
        <v>0</v>
      </c>
      <c r="F41" s="7">
        <f t="shared" si="3"/>
        <v>0</v>
      </c>
      <c r="G41" s="23">
        <f>'СВОД 2014'!$B$224</f>
        <v>3.04</v>
      </c>
      <c r="H41" s="7">
        <f t="shared" si="2"/>
        <v>0</v>
      </c>
      <c r="I41" s="72">
        <v>0</v>
      </c>
      <c r="J41" s="9">
        <f t="shared" si="1"/>
        <v>0</v>
      </c>
    </row>
    <row r="42" spans="1:10" ht="15.95" customHeight="1" x14ac:dyDescent="0.25">
      <c r="A42" s="45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'Январь 2014'!E42</f>
        <v>0</v>
      </c>
      <c r="E42" s="51">
        <v>0</v>
      </c>
      <c r="F42" s="7">
        <f t="shared" si="3"/>
        <v>0</v>
      </c>
      <c r="G42" s="23">
        <f>'СВОД 2014'!$B$224</f>
        <v>3.04</v>
      </c>
      <c r="H42" s="7">
        <f t="shared" si="2"/>
        <v>0</v>
      </c>
      <c r="I42" s="72">
        <v>0</v>
      </c>
      <c r="J42" s="9">
        <f t="shared" si="1"/>
        <v>0</v>
      </c>
    </row>
    <row r="43" spans="1:10" ht="15.95" customHeight="1" x14ac:dyDescent="0.25">
      <c r="A43" s="45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'Январь 2014'!E43</f>
        <v>0</v>
      </c>
      <c r="E43" s="51">
        <v>0</v>
      </c>
      <c r="F43" s="7">
        <f t="shared" si="3"/>
        <v>0</v>
      </c>
      <c r="G43" s="23">
        <f>'СВОД 2014'!$B$224</f>
        <v>3.04</v>
      </c>
      <c r="H43" s="7">
        <f t="shared" si="2"/>
        <v>0</v>
      </c>
      <c r="I43" s="72">
        <v>0</v>
      </c>
      <c r="J43" s="9">
        <f t="shared" si="1"/>
        <v>0</v>
      </c>
    </row>
    <row r="44" spans="1:10" ht="15.95" customHeight="1" x14ac:dyDescent="0.25">
      <c r="A44" s="45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'Январь 2014'!E44</f>
        <v>0</v>
      </c>
      <c r="E44" s="51">
        <v>0</v>
      </c>
      <c r="F44" s="7">
        <f t="shared" si="3"/>
        <v>0</v>
      </c>
      <c r="G44" s="23">
        <f>'СВОД 2014'!$B$224</f>
        <v>3.04</v>
      </c>
      <c r="H44" s="7">
        <f t="shared" si="2"/>
        <v>0</v>
      </c>
      <c r="I44" s="72">
        <v>0</v>
      </c>
      <c r="J44" s="9">
        <f t="shared" si="1"/>
        <v>0</v>
      </c>
    </row>
    <row r="45" spans="1:10" ht="15.95" customHeight="1" x14ac:dyDescent="0.25">
      <c r="A45" s="45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'Январь 2014'!E45</f>
        <v>0</v>
      </c>
      <c r="E45" s="51">
        <v>0</v>
      </c>
      <c r="F45" s="7">
        <f t="shared" si="3"/>
        <v>0</v>
      </c>
      <c r="G45" s="23">
        <f>'СВОД 2014'!$B$224</f>
        <v>3.04</v>
      </c>
      <c r="H45" s="7">
        <f t="shared" si="2"/>
        <v>0</v>
      </c>
      <c r="I45" s="72">
        <v>0</v>
      </c>
      <c r="J45" s="9">
        <f t="shared" si="1"/>
        <v>0</v>
      </c>
    </row>
    <row r="46" spans="1:10" ht="15.95" customHeight="1" x14ac:dyDescent="0.25">
      <c r="A46" s="45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'Январь 2014'!E46</f>
        <v>0</v>
      </c>
      <c r="E46" s="51">
        <v>0</v>
      </c>
      <c r="F46" s="7">
        <f t="shared" si="3"/>
        <v>0</v>
      </c>
      <c r="G46" s="23">
        <f>'СВОД 2014'!$B$224</f>
        <v>3.04</v>
      </c>
      <c r="H46" s="7">
        <f t="shared" si="2"/>
        <v>0</v>
      </c>
      <c r="I46" s="72">
        <v>0</v>
      </c>
      <c r="J46" s="9">
        <f t="shared" si="1"/>
        <v>0</v>
      </c>
    </row>
    <row r="47" spans="1:10" ht="15.95" customHeight="1" x14ac:dyDescent="0.25">
      <c r="A47" s="45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'Январь 2014'!E47</f>
        <v>0</v>
      </c>
      <c r="E47" s="51">
        <v>0</v>
      </c>
      <c r="F47" s="7">
        <f t="shared" si="3"/>
        <v>0</v>
      </c>
      <c r="G47" s="23">
        <f>'СВОД 2014'!$B$224</f>
        <v>3.04</v>
      </c>
      <c r="H47" s="7">
        <f t="shared" si="2"/>
        <v>0</v>
      </c>
      <c r="I47" s="72">
        <v>0</v>
      </c>
      <c r="J47" s="9">
        <f t="shared" si="1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'Январь 2014'!E48</f>
        <v>11809.29</v>
      </c>
      <c r="E48" s="51">
        <v>13851.89</v>
      </c>
      <c r="F48" s="7">
        <f t="shared" si="3"/>
        <v>2042.5999999999985</v>
      </c>
      <c r="G48" s="23">
        <f>'СВОД 2014'!$B$224</f>
        <v>3.04</v>
      </c>
      <c r="H48" s="7">
        <f t="shared" si="2"/>
        <v>6209.5</v>
      </c>
      <c r="I48" s="72">
        <v>0</v>
      </c>
      <c r="J48" s="9">
        <f t="shared" si="1"/>
        <v>6209.5</v>
      </c>
    </row>
    <row r="49" spans="1:10" ht="15.95" customHeight="1" x14ac:dyDescent="0.25">
      <c r="A49" s="45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'Январь 2014'!E49</f>
        <v>0</v>
      </c>
      <c r="E49" s="51">
        <v>0</v>
      </c>
      <c r="F49" s="7">
        <f t="shared" si="3"/>
        <v>0</v>
      </c>
      <c r="G49" s="23">
        <f>'СВОД 2014'!$B$224</f>
        <v>3.04</v>
      </c>
      <c r="H49" s="7">
        <f t="shared" si="2"/>
        <v>0</v>
      </c>
      <c r="I49" s="72">
        <v>0</v>
      </c>
      <c r="J49" s="9">
        <f t="shared" si="1"/>
        <v>0</v>
      </c>
    </row>
    <row r="50" spans="1:10" ht="15.95" customHeight="1" x14ac:dyDescent="0.25">
      <c r="A50" s="45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'Январь 2014'!E50</f>
        <v>79.17</v>
      </c>
      <c r="E50" s="51">
        <v>79.17</v>
      </c>
      <c r="F50" s="7">
        <f t="shared" si="3"/>
        <v>0</v>
      </c>
      <c r="G50" s="23">
        <f>'СВОД 2014'!$B$224</f>
        <v>3.04</v>
      </c>
      <c r="H50" s="7">
        <f t="shared" si="2"/>
        <v>0</v>
      </c>
      <c r="I50" s="72">
        <v>0</v>
      </c>
      <c r="J50" s="9">
        <f t="shared" si="1"/>
        <v>0</v>
      </c>
    </row>
    <row r="51" spans="1:10" ht="15.95" customHeight="1" x14ac:dyDescent="0.25">
      <c r="A51" s="45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'Январь 2014'!E51</f>
        <v>0</v>
      </c>
      <c r="E51" s="51">
        <v>0</v>
      </c>
      <c r="F51" s="7">
        <f t="shared" si="3"/>
        <v>0</v>
      </c>
      <c r="G51" s="23">
        <f>'СВОД 2014'!$B$224</f>
        <v>3.04</v>
      </c>
      <c r="H51" s="7">
        <f t="shared" si="2"/>
        <v>0</v>
      </c>
      <c r="I51" s="72">
        <v>0</v>
      </c>
      <c r="J51" s="9">
        <f t="shared" si="1"/>
        <v>0</v>
      </c>
    </row>
    <row r="52" spans="1:10" ht="15.95" customHeight="1" x14ac:dyDescent="0.25">
      <c r="A52" s="45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'Январь 2014'!E52</f>
        <v>30.93</v>
      </c>
      <c r="E52" s="51">
        <v>30.93</v>
      </c>
      <c r="F52" s="7">
        <f t="shared" si="3"/>
        <v>0</v>
      </c>
      <c r="G52" s="23">
        <f>'СВОД 2014'!$B$224</f>
        <v>3.04</v>
      </c>
      <c r="H52" s="7">
        <f t="shared" si="2"/>
        <v>0</v>
      </c>
      <c r="I52" s="72">
        <v>0</v>
      </c>
      <c r="J52" s="9">
        <f t="shared" si="1"/>
        <v>0</v>
      </c>
    </row>
    <row r="53" spans="1:10" ht="15.95" customHeight="1" x14ac:dyDescent="0.25">
      <c r="A53" s="45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'Январь 2014'!E53</f>
        <v>0</v>
      </c>
      <c r="E53" s="51">
        <v>0</v>
      </c>
      <c r="F53" s="7">
        <f t="shared" si="3"/>
        <v>0</v>
      </c>
      <c r="G53" s="23">
        <f>'СВОД 2014'!$B$224</f>
        <v>3.04</v>
      </c>
      <c r="H53" s="7">
        <f t="shared" si="2"/>
        <v>0</v>
      </c>
      <c r="I53" s="72">
        <v>0</v>
      </c>
      <c r="J53" s="9">
        <f t="shared" si="1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'Январь 2014'!E54</f>
        <v>113.7</v>
      </c>
      <c r="E54" s="51">
        <v>919.9</v>
      </c>
      <c r="F54" s="7">
        <f t="shared" si="3"/>
        <v>806.19999999999993</v>
      </c>
      <c r="G54" s="23">
        <f>'СВОД 2014'!$B$224</f>
        <v>3.04</v>
      </c>
      <c r="H54" s="7">
        <f t="shared" si="2"/>
        <v>2450.85</v>
      </c>
      <c r="I54" s="72">
        <v>0</v>
      </c>
      <c r="J54" s="9">
        <f t="shared" si="1"/>
        <v>2450.85</v>
      </c>
    </row>
    <row r="55" spans="1:10" ht="15.95" customHeight="1" x14ac:dyDescent="0.25">
      <c r="A55" s="45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'Январь 2014'!E55</f>
        <v>0</v>
      </c>
      <c r="E55" s="51">
        <v>0</v>
      </c>
      <c r="F55" s="7">
        <f t="shared" si="3"/>
        <v>0</v>
      </c>
      <c r="G55" s="23">
        <f>'СВОД 2014'!$B$224</f>
        <v>3.04</v>
      </c>
      <c r="H55" s="7">
        <f t="shared" si="2"/>
        <v>0</v>
      </c>
      <c r="I55" s="72">
        <v>0</v>
      </c>
      <c r="J55" s="9">
        <f t="shared" si="1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'Январь 2014'!E56</f>
        <v>193.28</v>
      </c>
      <c r="E56" s="51">
        <v>193.51</v>
      </c>
      <c r="F56" s="7">
        <f t="shared" si="3"/>
        <v>0.22999999999998977</v>
      </c>
      <c r="G56" s="23">
        <f>'СВОД 2014'!$B$224</f>
        <v>3.04</v>
      </c>
      <c r="H56" s="7">
        <f t="shared" si="2"/>
        <v>0.7</v>
      </c>
      <c r="I56" s="72">
        <v>595.39</v>
      </c>
      <c r="J56" s="9">
        <f t="shared" si="1"/>
        <v>-594.68999999999994</v>
      </c>
    </row>
    <row r="57" spans="1:10" ht="15.95" customHeight="1" x14ac:dyDescent="0.25">
      <c r="A57" s="45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'Январь 2014'!E57</f>
        <v>0</v>
      </c>
      <c r="E57" s="51">
        <v>0</v>
      </c>
      <c r="F57" s="7">
        <f t="shared" si="3"/>
        <v>0</v>
      </c>
      <c r="G57" s="23">
        <f>'СВОД 2014'!$B$224</f>
        <v>3.04</v>
      </c>
      <c r="H57" s="7">
        <f t="shared" si="2"/>
        <v>0</v>
      </c>
      <c r="I57" s="72">
        <v>0</v>
      </c>
      <c r="J57" s="9">
        <f t="shared" si="1"/>
        <v>0</v>
      </c>
    </row>
    <row r="58" spans="1:10" ht="15.95" customHeight="1" x14ac:dyDescent="0.25">
      <c r="A58" s="45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'Январь 2014'!E58</f>
        <v>0</v>
      </c>
      <c r="E58" s="51">
        <v>0</v>
      </c>
      <c r="F58" s="7">
        <f t="shared" si="3"/>
        <v>0</v>
      </c>
      <c r="G58" s="23">
        <f>'СВОД 2014'!$B$224</f>
        <v>3.04</v>
      </c>
      <c r="H58" s="7">
        <f t="shared" si="2"/>
        <v>0</v>
      </c>
      <c r="I58" s="72">
        <v>0</v>
      </c>
      <c r="J58" s="9">
        <f t="shared" si="1"/>
        <v>0</v>
      </c>
    </row>
    <row r="59" spans="1:10" ht="15.95" customHeight="1" x14ac:dyDescent="0.25">
      <c r="A59" s="45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7">
        <f t="shared" si="2"/>
        <v>0</v>
      </c>
      <c r="I59" s="72"/>
      <c r="J59" s="9"/>
    </row>
    <row r="60" spans="1:10" ht="15.95" customHeight="1" x14ac:dyDescent="0.25">
      <c r="A60" s="45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'Январь 2014'!E60</f>
        <v>0</v>
      </c>
      <c r="E60" s="51">
        <v>0</v>
      </c>
      <c r="F60" s="7">
        <f t="shared" si="3"/>
        <v>0</v>
      </c>
      <c r="G60" s="23">
        <f>'СВОД 2014'!$B$224</f>
        <v>3.04</v>
      </c>
      <c r="H60" s="7">
        <f t="shared" si="2"/>
        <v>0</v>
      </c>
      <c r="I60" s="72">
        <v>0</v>
      </c>
      <c r="J60" s="9">
        <f t="shared" si="1"/>
        <v>0</v>
      </c>
    </row>
    <row r="61" spans="1:10" ht="15.95" customHeight="1" x14ac:dyDescent="0.25">
      <c r="A61" s="45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'Январь 2014'!E61</f>
        <v>0</v>
      </c>
      <c r="E61" s="51">
        <v>0</v>
      </c>
      <c r="F61" s="7">
        <f t="shared" si="3"/>
        <v>0</v>
      </c>
      <c r="G61" s="23">
        <f>'СВОД 2014'!$B$224</f>
        <v>3.04</v>
      </c>
      <c r="H61" s="7">
        <f t="shared" si="2"/>
        <v>0</v>
      </c>
      <c r="I61" s="72">
        <v>0</v>
      </c>
      <c r="J61" s="9">
        <f t="shared" si="1"/>
        <v>0</v>
      </c>
    </row>
    <row r="62" spans="1:10" ht="15.95" customHeight="1" x14ac:dyDescent="0.25">
      <c r="A62" s="45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'Январь 2014'!E62</f>
        <v>0.73</v>
      </c>
      <c r="E62" s="51">
        <v>0.73</v>
      </c>
      <c r="F62" s="7">
        <f t="shared" si="3"/>
        <v>0</v>
      </c>
      <c r="G62" s="23">
        <f>'СВОД 2014'!$B$224</f>
        <v>3.04</v>
      </c>
      <c r="H62" s="7">
        <f t="shared" si="2"/>
        <v>0</v>
      </c>
      <c r="I62" s="72">
        <v>0</v>
      </c>
      <c r="J62" s="9">
        <f t="shared" si="1"/>
        <v>0</v>
      </c>
    </row>
    <row r="63" spans="1:10" ht="15.95" customHeight="1" x14ac:dyDescent="0.25">
      <c r="A63" s="45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'Январь 2014'!E63</f>
        <v>0</v>
      </c>
      <c r="E63" s="51">
        <v>0</v>
      </c>
      <c r="F63" s="7">
        <f t="shared" si="3"/>
        <v>0</v>
      </c>
      <c r="G63" s="23">
        <f>'СВОД 2014'!$B$224</f>
        <v>3.04</v>
      </c>
      <c r="H63" s="7">
        <f t="shared" si="2"/>
        <v>0</v>
      </c>
      <c r="I63" s="72">
        <v>0</v>
      </c>
      <c r="J63" s="9">
        <f t="shared" si="1"/>
        <v>0</v>
      </c>
    </row>
    <row r="64" spans="1:10" ht="15.95" customHeight="1" x14ac:dyDescent="0.25">
      <c r="A64" s="45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'Январь 2014'!E64</f>
        <v>0</v>
      </c>
      <c r="E64" s="51">
        <v>0</v>
      </c>
      <c r="F64" s="7">
        <f t="shared" si="3"/>
        <v>0</v>
      </c>
      <c r="G64" s="23">
        <f>'СВОД 2014'!$B$224</f>
        <v>3.04</v>
      </c>
      <c r="H64" s="7">
        <f t="shared" si="2"/>
        <v>0</v>
      </c>
      <c r="I64" s="72">
        <v>0</v>
      </c>
      <c r="J64" s="9">
        <f t="shared" si="1"/>
        <v>0</v>
      </c>
    </row>
    <row r="65" spans="1:10" ht="15.95" customHeight="1" x14ac:dyDescent="0.25">
      <c r="A65" s="45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'Январь 2014'!E65</f>
        <v>0</v>
      </c>
      <c r="E65" s="51">
        <v>0</v>
      </c>
      <c r="F65" s="7">
        <f t="shared" si="3"/>
        <v>0</v>
      </c>
      <c r="G65" s="23">
        <f>'СВОД 2014'!$B$224</f>
        <v>3.04</v>
      </c>
      <c r="H65" s="7">
        <f t="shared" si="2"/>
        <v>0</v>
      </c>
      <c r="I65" s="72">
        <v>0</v>
      </c>
      <c r="J65" s="9">
        <f t="shared" si="1"/>
        <v>0</v>
      </c>
    </row>
    <row r="66" spans="1:10" ht="15.95" customHeight="1" x14ac:dyDescent="0.25">
      <c r="A66" s="45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'Январь 2014'!E66</f>
        <v>0</v>
      </c>
      <c r="E66" s="51">
        <v>0</v>
      </c>
      <c r="F66" s="7">
        <f t="shared" si="3"/>
        <v>0</v>
      </c>
      <c r="G66" s="23">
        <f>'СВОД 2014'!$B$224</f>
        <v>3.04</v>
      </c>
      <c r="H66" s="7">
        <f t="shared" si="2"/>
        <v>0</v>
      </c>
      <c r="I66" s="72">
        <v>0</v>
      </c>
      <c r="J66" s="9">
        <f t="shared" si="1"/>
        <v>0</v>
      </c>
    </row>
    <row r="67" spans="1:10" ht="15.95" customHeight="1" x14ac:dyDescent="0.25">
      <c r="A67" s="45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'Январь 2014'!E67</f>
        <v>0.94</v>
      </c>
      <c r="E67" s="51">
        <v>0.94</v>
      </c>
      <c r="F67" s="7">
        <f t="shared" si="3"/>
        <v>0</v>
      </c>
      <c r="G67" s="23">
        <f>'СВОД 2014'!$B$224</f>
        <v>3.04</v>
      </c>
      <c r="H67" s="7">
        <f t="shared" ref="H67:H130" si="4">ROUND(F67*G67,2)</f>
        <v>0</v>
      </c>
      <c r="I67" s="72">
        <v>0</v>
      </c>
      <c r="J67" s="9">
        <f t="shared" si="1"/>
        <v>0</v>
      </c>
    </row>
    <row r="68" spans="1:10" ht="15.95" customHeight="1" x14ac:dyDescent="0.25">
      <c r="A68" s="45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'Январь 2014'!E68</f>
        <v>0</v>
      </c>
      <c r="E68" s="51">
        <v>0</v>
      </c>
      <c r="F68" s="7">
        <f t="shared" si="3"/>
        <v>0</v>
      </c>
      <c r="G68" s="23">
        <f>'СВОД 2014'!$B$224</f>
        <v>3.04</v>
      </c>
      <c r="H68" s="7">
        <f t="shared" si="4"/>
        <v>0</v>
      </c>
      <c r="I68" s="72">
        <v>0</v>
      </c>
      <c r="J68" s="9">
        <f t="shared" ref="J68:J134" si="5">H68-I68</f>
        <v>0</v>
      </c>
    </row>
    <row r="69" spans="1:10" ht="15.95" customHeight="1" x14ac:dyDescent="0.25">
      <c r="A69" s="45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'Январь 2014'!E69</f>
        <v>0</v>
      </c>
      <c r="E69" s="51">
        <v>0</v>
      </c>
      <c r="F69" s="7">
        <f t="shared" si="3"/>
        <v>0</v>
      </c>
      <c r="G69" s="23">
        <f>'СВОД 2014'!$B$224</f>
        <v>3.04</v>
      </c>
      <c r="H69" s="7">
        <f t="shared" si="4"/>
        <v>0</v>
      </c>
      <c r="I69" s="72">
        <v>0</v>
      </c>
      <c r="J69" s="9">
        <f t="shared" si="5"/>
        <v>0</v>
      </c>
    </row>
    <row r="70" spans="1:10" ht="15.95" customHeight="1" x14ac:dyDescent="0.25">
      <c r="A70" s="45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'Январь 2014'!E70</f>
        <v>0</v>
      </c>
      <c r="E70" s="51">
        <v>0</v>
      </c>
      <c r="F70" s="7">
        <f t="shared" si="3"/>
        <v>0</v>
      </c>
      <c r="G70" s="23">
        <f>'СВОД 2014'!$B$224</f>
        <v>3.04</v>
      </c>
      <c r="H70" s="7">
        <f t="shared" si="4"/>
        <v>0</v>
      </c>
      <c r="I70" s="72">
        <v>0</v>
      </c>
      <c r="J70" s="9">
        <f t="shared" si="5"/>
        <v>0</v>
      </c>
    </row>
    <row r="71" spans="1:10" ht="15.95" customHeight="1" x14ac:dyDescent="0.25">
      <c r="A71" s="45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'Январь 2014'!E71</f>
        <v>0</v>
      </c>
      <c r="E71" s="51">
        <v>0</v>
      </c>
      <c r="F71" s="7">
        <f t="shared" si="3"/>
        <v>0</v>
      </c>
      <c r="G71" s="23">
        <f>'СВОД 2014'!$B$224</f>
        <v>3.04</v>
      </c>
      <c r="H71" s="7">
        <f t="shared" si="4"/>
        <v>0</v>
      </c>
      <c r="I71" s="72">
        <v>0</v>
      </c>
      <c r="J71" s="9">
        <f t="shared" si="5"/>
        <v>0</v>
      </c>
    </row>
    <row r="72" spans="1:10" ht="15.95" customHeight="1" x14ac:dyDescent="0.25">
      <c r="A72" s="45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'Январь 2014'!E72</f>
        <v>0</v>
      </c>
      <c r="E72" s="51">
        <v>0</v>
      </c>
      <c r="F72" s="7">
        <f t="shared" si="3"/>
        <v>0</v>
      </c>
      <c r="G72" s="23">
        <f>'СВОД 2014'!$B$224</f>
        <v>3.04</v>
      </c>
      <c r="H72" s="7">
        <f t="shared" si="4"/>
        <v>0</v>
      </c>
      <c r="I72" s="72">
        <v>0</v>
      </c>
      <c r="J72" s="9">
        <f t="shared" si="5"/>
        <v>0</v>
      </c>
    </row>
    <row r="73" spans="1:10" ht="15.95" customHeight="1" x14ac:dyDescent="0.25">
      <c r="A73" s="45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'Январь 2014'!E73</f>
        <v>0</v>
      </c>
      <c r="E73" s="51">
        <v>0</v>
      </c>
      <c r="F73" s="7">
        <f t="shared" si="3"/>
        <v>0</v>
      </c>
      <c r="G73" s="23">
        <f>'СВОД 2014'!$B$224</f>
        <v>3.04</v>
      </c>
      <c r="H73" s="7">
        <f t="shared" si="4"/>
        <v>0</v>
      </c>
      <c r="I73" s="72">
        <v>0</v>
      </c>
      <c r="J73" s="9">
        <f t="shared" si="5"/>
        <v>0</v>
      </c>
    </row>
    <row r="74" spans="1:10" ht="15.95" customHeight="1" x14ac:dyDescent="0.25">
      <c r="A74" s="45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'Январь 2014'!E74</f>
        <v>0</v>
      </c>
      <c r="E74" s="51">
        <v>0</v>
      </c>
      <c r="F74" s="7">
        <f t="shared" si="3"/>
        <v>0</v>
      </c>
      <c r="G74" s="23">
        <f>'СВОД 2014'!$B$224</f>
        <v>3.04</v>
      </c>
      <c r="H74" s="7">
        <f t="shared" si="4"/>
        <v>0</v>
      </c>
      <c r="I74" s="72">
        <v>0</v>
      </c>
      <c r="J74" s="9">
        <f t="shared" si="5"/>
        <v>0</v>
      </c>
    </row>
    <row r="75" spans="1:10" ht="15.95" customHeight="1" x14ac:dyDescent="0.25">
      <c r="A75" s="45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'Январь 2014'!E75</f>
        <v>0</v>
      </c>
      <c r="E75" s="51">
        <v>0</v>
      </c>
      <c r="F75" s="7">
        <f t="shared" ref="F75:F141" si="6">E75-D75</f>
        <v>0</v>
      </c>
      <c r="G75" s="23">
        <f>'СВОД 2014'!$B$224</f>
        <v>3.04</v>
      </c>
      <c r="H75" s="7">
        <f t="shared" si="4"/>
        <v>0</v>
      </c>
      <c r="I75" s="72">
        <v>0</v>
      </c>
      <c r="J75" s="9">
        <f t="shared" si="5"/>
        <v>0</v>
      </c>
    </row>
    <row r="76" spans="1:10" ht="15.95" customHeight="1" x14ac:dyDescent="0.25">
      <c r="A76" s="45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'Январь 2014'!E76</f>
        <v>0</v>
      </c>
      <c r="E76" s="51">
        <v>0</v>
      </c>
      <c r="F76" s="7">
        <f t="shared" si="6"/>
        <v>0</v>
      </c>
      <c r="G76" s="23">
        <f>'СВОД 2014'!$B$224</f>
        <v>3.04</v>
      </c>
      <c r="H76" s="7">
        <f t="shared" si="4"/>
        <v>0</v>
      </c>
      <c r="I76" s="72">
        <v>0</v>
      </c>
      <c r="J76" s="9">
        <f t="shared" si="5"/>
        <v>0</v>
      </c>
    </row>
    <row r="77" spans="1:10" ht="15.95" customHeight="1" x14ac:dyDescent="0.25">
      <c r="A77" s="45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'Январь 2014'!E77</f>
        <v>0</v>
      </c>
      <c r="E77" s="51">
        <v>0</v>
      </c>
      <c r="F77" s="7">
        <f t="shared" si="6"/>
        <v>0</v>
      </c>
      <c r="G77" s="23">
        <f>'СВОД 2014'!$B$224</f>
        <v>3.04</v>
      </c>
      <c r="H77" s="7">
        <f t="shared" si="4"/>
        <v>0</v>
      </c>
      <c r="I77" s="72">
        <v>0</v>
      </c>
      <c r="J77" s="9">
        <f t="shared" si="5"/>
        <v>0</v>
      </c>
    </row>
    <row r="78" spans="1:10" ht="15.95" customHeight="1" x14ac:dyDescent="0.25">
      <c r="A78" s="45"/>
      <c r="B78" s="1">
        <v>62</v>
      </c>
      <c r="C78" s="17" t="s">
        <v>120</v>
      </c>
      <c r="D78" s="49">
        <v>0</v>
      </c>
      <c r="E78" s="51"/>
      <c r="F78" s="7"/>
      <c r="G78" s="23"/>
      <c r="H78" s="7">
        <f t="shared" si="4"/>
        <v>0</v>
      </c>
      <c r="I78" s="72"/>
      <c r="J78" s="9"/>
    </row>
    <row r="79" spans="1:10" ht="15.95" customHeight="1" x14ac:dyDescent="0.25">
      <c r="A79" s="45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'Январь 2014'!E79</f>
        <v>0</v>
      </c>
      <c r="E79" s="51">
        <v>0</v>
      </c>
      <c r="F79" s="7">
        <f t="shared" si="6"/>
        <v>0</v>
      </c>
      <c r="G79" s="23">
        <f>'СВОД 2014'!$B$224</f>
        <v>3.04</v>
      </c>
      <c r="H79" s="7">
        <f t="shared" si="4"/>
        <v>0</v>
      </c>
      <c r="I79" s="72">
        <v>0</v>
      </c>
      <c r="J79" s="9">
        <f t="shared" si="5"/>
        <v>0</v>
      </c>
    </row>
    <row r="80" spans="1:10" ht="15.95" customHeight="1" x14ac:dyDescent="0.25">
      <c r="A80" s="45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'Январь 2014'!E80</f>
        <v>0</v>
      </c>
      <c r="E80" s="51">
        <v>0</v>
      </c>
      <c r="F80" s="7">
        <f t="shared" si="6"/>
        <v>0</v>
      </c>
      <c r="G80" s="23">
        <f>'СВОД 2014'!$B$224</f>
        <v>3.04</v>
      </c>
      <c r="H80" s="7">
        <f t="shared" si="4"/>
        <v>0</v>
      </c>
      <c r="I80" s="72">
        <v>0</v>
      </c>
      <c r="J80" s="9">
        <f t="shared" si="5"/>
        <v>0</v>
      </c>
    </row>
    <row r="81" spans="1:10" ht="15.95" customHeight="1" x14ac:dyDescent="0.25">
      <c r="A81" s="45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'Январь 2014'!E81</f>
        <v>0</v>
      </c>
      <c r="E81" s="51">
        <v>0</v>
      </c>
      <c r="F81" s="7">
        <f t="shared" si="6"/>
        <v>0</v>
      </c>
      <c r="G81" s="23">
        <f>'СВОД 2014'!$B$224</f>
        <v>3.04</v>
      </c>
      <c r="H81" s="7">
        <f t="shared" si="4"/>
        <v>0</v>
      </c>
      <c r="I81" s="72">
        <v>0</v>
      </c>
      <c r="J81" s="9">
        <f t="shared" si="5"/>
        <v>0</v>
      </c>
    </row>
    <row r="82" spans="1:10" ht="15.95" customHeight="1" x14ac:dyDescent="0.25">
      <c r="A82" s="45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'Январь 2014'!E82</f>
        <v>0</v>
      </c>
      <c r="E82" s="51">
        <v>0</v>
      </c>
      <c r="F82" s="7">
        <f t="shared" si="6"/>
        <v>0</v>
      </c>
      <c r="G82" s="23">
        <f>'СВОД 2014'!$B$224</f>
        <v>3.04</v>
      </c>
      <c r="H82" s="7">
        <f t="shared" si="4"/>
        <v>0</v>
      </c>
      <c r="I82" s="72">
        <v>0</v>
      </c>
      <c r="J82" s="9">
        <f t="shared" si="5"/>
        <v>0</v>
      </c>
    </row>
    <row r="83" spans="1:10" ht="15.95" customHeight="1" x14ac:dyDescent="0.25">
      <c r="A83" s="45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'Январь 2014'!E83</f>
        <v>0</v>
      </c>
      <c r="E83" s="51">
        <v>0</v>
      </c>
      <c r="F83" s="7">
        <f t="shared" si="6"/>
        <v>0</v>
      </c>
      <c r="G83" s="23">
        <f>'СВОД 2014'!$B$224</f>
        <v>3.04</v>
      </c>
      <c r="H83" s="7">
        <f t="shared" si="4"/>
        <v>0</v>
      </c>
      <c r="I83" s="72">
        <v>0</v>
      </c>
      <c r="J83" s="9">
        <f t="shared" si="5"/>
        <v>0</v>
      </c>
    </row>
    <row r="84" spans="1:10" ht="15.95" customHeight="1" x14ac:dyDescent="0.25">
      <c r="A84" s="45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'Январь 2014'!E84</f>
        <v>0</v>
      </c>
      <c r="E84" s="51">
        <v>0</v>
      </c>
      <c r="F84" s="7">
        <f t="shared" si="6"/>
        <v>0</v>
      </c>
      <c r="G84" s="23">
        <f>'СВОД 2014'!$B$224</f>
        <v>3.04</v>
      </c>
      <c r="H84" s="7">
        <f t="shared" si="4"/>
        <v>0</v>
      </c>
      <c r="I84" s="72">
        <v>0</v>
      </c>
      <c r="J84" s="9">
        <f t="shared" si="5"/>
        <v>0</v>
      </c>
    </row>
    <row r="85" spans="1:10" ht="15.95" customHeight="1" x14ac:dyDescent="0.25">
      <c r="A85" s="45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'Январь 2014'!E85</f>
        <v>0</v>
      </c>
      <c r="E85" s="51">
        <v>0</v>
      </c>
      <c r="F85" s="7">
        <f t="shared" si="6"/>
        <v>0</v>
      </c>
      <c r="G85" s="23">
        <f>'СВОД 2014'!$B$224</f>
        <v>3.04</v>
      </c>
      <c r="H85" s="7">
        <f t="shared" si="4"/>
        <v>0</v>
      </c>
      <c r="I85" s="72">
        <v>0</v>
      </c>
      <c r="J85" s="9">
        <f t="shared" si="5"/>
        <v>0</v>
      </c>
    </row>
    <row r="86" spans="1:10" ht="15.95" customHeight="1" x14ac:dyDescent="0.25">
      <c r="A86" s="45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'Январь 2014'!E86</f>
        <v>0</v>
      </c>
      <c r="E86" s="51">
        <v>0</v>
      </c>
      <c r="F86" s="7">
        <f t="shared" si="6"/>
        <v>0</v>
      </c>
      <c r="G86" s="23">
        <f>'СВОД 2014'!$B$224</f>
        <v>3.04</v>
      </c>
      <c r="H86" s="7">
        <f t="shared" si="4"/>
        <v>0</v>
      </c>
      <c r="I86" s="72">
        <v>0</v>
      </c>
      <c r="J86" s="9">
        <f t="shared" si="5"/>
        <v>0</v>
      </c>
    </row>
    <row r="87" spans="1:10" ht="15.95" customHeight="1" x14ac:dyDescent="0.25">
      <c r="A87" s="45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'Январь 2014'!E87</f>
        <v>0</v>
      </c>
      <c r="E87" s="51">
        <v>0</v>
      </c>
      <c r="F87" s="7">
        <f t="shared" si="6"/>
        <v>0</v>
      </c>
      <c r="G87" s="23">
        <f>'СВОД 2014'!$B$224</f>
        <v>3.04</v>
      </c>
      <c r="H87" s="7">
        <f t="shared" si="4"/>
        <v>0</v>
      </c>
      <c r="I87" s="72">
        <v>0</v>
      </c>
      <c r="J87" s="9">
        <f t="shared" si="5"/>
        <v>0</v>
      </c>
    </row>
    <row r="88" spans="1:10" ht="15.95" customHeight="1" x14ac:dyDescent="0.25">
      <c r="A88" s="45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'Январь 2014'!E88</f>
        <v>0</v>
      </c>
      <c r="E88" s="51">
        <v>0</v>
      </c>
      <c r="F88" s="7">
        <f t="shared" si="6"/>
        <v>0</v>
      </c>
      <c r="G88" s="23">
        <f>'СВОД 2014'!$B$224</f>
        <v>3.04</v>
      </c>
      <c r="H88" s="7">
        <f t="shared" si="4"/>
        <v>0</v>
      </c>
      <c r="I88" s="72">
        <v>0</v>
      </c>
      <c r="J88" s="9">
        <f t="shared" si="5"/>
        <v>0</v>
      </c>
    </row>
    <row r="89" spans="1:10" ht="15.95" customHeight="1" x14ac:dyDescent="0.25">
      <c r="A89" s="45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'Январь 2014'!E89</f>
        <v>0</v>
      </c>
      <c r="E89" s="51">
        <v>0</v>
      </c>
      <c r="F89" s="7">
        <f t="shared" si="6"/>
        <v>0</v>
      </c>
      <c r="G89" s="23">
        <f>'СВОД 2014'!$B$224</f>
        <v>3.04</v>
      </c>
      <c r="H89" s="7">
        <f t="shared" si="4"/>
        <v>0</v>
      </c>
      <c r="I89" s="72">
        <v>0</v>
      </c>
      <c r="J89" s="9">
        <f t="shared" si="5"/>
        <v>0</v>
      </c>
    </row>
    <row r="90" spans="1:10" ht="15.95" customHeight="1" x14ac:dyDescent="0.25">
      <c r="A90" s="45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'Январь 2014'!E90</f>
        <v>0</v>
      </c>
      <c r="E90" s="51">
        <v>0</v>
      </c>
      <c r="F90" s="7">
        <f t="shared" si="6"/>
        <v>0</v>
      </c>
      <c r="G90" s="23">
        <f>'СВОД 2014'!$B$224</f>
        <v>3.04</v>
      </c>
      <c r="H90" s="7">
        <f t="shared" si="4"/>
        <v>0</v>
      </c>
      <c r="I90" s="72">
        <v>0</v>
      </c>
      <c r="J90" s="9">
        <f t="shared" si="5"/>
        <v>0</v>
      </c>
    </row>
    <row r="91" spans="1:10" ht="15.95" customHeight="1" x14ac:dyDescent="0.25">
      <c r="A91" s="45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'Январь 2014'!E91</f>
        <v>0</v>
      </c>
      <c r="E91" s="51">
        <v>0</v>
      </c>
      <c r="F91" s="7">
        <f t="shared" si="6"/>
        <v>0</v>
      </c>
      <c r="G91" s="23">
        <f>'СВОД 2014'!$B$224</f>
        <v>3.04</v>
      </c>
      <c r="H91" s="7">
        <f t="shared" si="4"/>
        <v>0</v>
      </c>
      <c r="I91" s="72">
        <v>0</v>
      </c>
      <c r="J91" s="9">
        <f t="shared" si="5"/>
        <v>0</v>
      </c>
    </row>
    <row r="92" spans="1:10" ht="15.95" customHeight="1" x14ac:dyDescent="0.25">
      <c r="A92" s="45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'Январь 2014'!E92</f>
        <v>0</v>
      </c>
      <c r="E92" s="51">
        <v>0</v>
      </c>
      <c r="F92" s="7">
        <f t="shared" si="6"/>
        <v>0</v>
      </c>
      <c r="G92" s="23">
        <f>'СВОД 2014'!$B$224</f>
        <v>3.04</v>
      </c>
      <c r="H92" s="7">
        <f t="shared" si="4"/>
        <v>0</v>
      </c>
      <c r="I92" s="72">
        <v>0</v>
      </c>
      <c r="J92" s="9">
        <f t="shared" si="5"/>
        <v>0</v>
      </c>
    </row>
    <row r="93" spans="1:10" ht="15.95" customHeight="1" x14ac:dyDescent="0.25">
      <c r="A93" s="45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'Январь 2014'!E93</f>
        <v>0</v>
      </c>
      <c r="E93" s="51">
        <v>0</v>
      </c>
      <c r="F93" s="7">
        <f t="shared" si="6"/>
        <v>0</v>
      </c>
      <c r="G93" s="23">
        <f>'СВОД 2014'!$B$224</f>
        <v>3.04</v>
      </c>
      <c r="H93" s="7">
        <f t="shared" si="4"/>
        <v>0</v>
      </c>
      <c r="I93" s="72">
        <v>0</v>
      </c>
      <c r="J93" s="9">
        <f t="shared" si="5"/>
        <v>0</v>
      </c>
    </row>
    <row r="94" spans="1:10" ht="15.95" customHeight="1" x14ac:dyDescent="0.25">
      <c r="A94" s="45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'Январь 2014'!E94</f>
        <v>0</v>
      </c>
      <c r="E94" s="51">
        <v>0</v>
      </c>
      <c r="F94" s="7">
        <f t="shared" si="6"/>
        <v>0</v>
      </c>
      <c r="G94" s="23">
        <f>'СВОД 2014'!$B$224</f>
        <v>3.04</v>
      </c>
      <c r="H94" s="7">
        <f t="shared" si="4"/>
        <v>0</v>
      </c>
      <c r="I94" s="72">
        <v>0</v>
      </c>
      <c r="J94" s="9">
        <f t="shared" si="5"/>
        <v>0</v>
      </c>
    </row>
    <row r="95" spans="1:10" ht="15.95" customHeight="1" x14ac:dyDescent="0.25">
      <c r="A95" s="45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'Январь 2014'!E95</f>
        <v>0</v>
      </c>
      <c r="E95" s="51">
        <v>0</v>
      </c>
      <c r="F95" s="7">
        <f t="shared" si="6"/>
        <v>0</v>
      </c>
      <c r="G95" s="23">
        <f>'СВОД 2014'!$B$224</f>
        <v>3.04</v>
      </c>
      <c r="H95" s="7">
        <f t="shared" si="4"/>
        <v>0</v>
      </c>
      <c r="I95" s="72">
        <v>0</v>
      </c>
      <c r="J95" s="9">
        <f t="shared" si="5"/>
        <v>0</v>
      </c>
    </row>
    <row r="96" spans="1:10" ht="15.95" customHeight="1" x14ac:dyDescent="0.25">
      <c r="A96" s="45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'Январь 2014'!E96</f>
        <v>0</v>
      </c>
      <c r="E96" s="51">
        <v>0</v>
      </c>
      <c r="F96" s="7">
        <f t="shared" si="6"/>
        <v>0</v>
      </c>
      <c r="G96" s="23">
        <f>'СВОД 2014'!$B$224</f>
        <v>3.04</v>
      </c>
      <c r="H96" s="7">
        <f t="shared" si="4"/>
        <v>0</v>
      </c>
      <c r="I96" s="72">
        <v>0</v>
      </c>
      <c r="J96" s="9">
        <f t="shared" si="5"/>
        <v>0</v>
      </c>
    </row>
    <row r="97" spans="1:10" ht="15.95" customHeight="1" x14ac:dyDescent="0.25">
      <c r="A97" s="45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'Январь 2014'!E97</f>
        <v>22.28</v>
      </c>
      <c r="E97" s="51">
        <v>22.28</v>
      </c>
      <c r="F97" s="7">
        <f t="shared" si="6"/>
        <v>0</v>
      </c>
      <c r="G97" s="23">
        <f>'СВОД 2014'!$B$224</f>
        <v>3.04</v>
      </c>
      <c r="H97" s="7">
        <f t="shared" si="4"/>
        <v>0</v>
      </c>
      <c r="I97" s="72">
        <v>0</v>
      </c>
      <c r="J97" s="9">
        <f t="shared" si="5"/>
        <v>0</v>
      </c>
    </row>
    <row r="98" spans="1:10" ht="15.95" customHeight="1" x14ac:dyDescent="0.25">
      <c r="A98" s="45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'Январь 2014'!E98</f>
        <v>0</v>
      </c>
      <c r="E98" s="51">
        <v>0</v>
      </c>
      <c r="F98" s="7">
        <f t="shared" si="6"/>
        <v>0</v>
      </c>
      <c r="G98" s="23">
        <f>'СВОД 2014'!$B$224</f>
        <v>3.04</v>
      </c>
      <c r="H98" s="7">
        <f t="shared" si="4"/>
        <v>0</v>
      </c>
      <c r="I98" s="72">
        <v>0</v>
      </c>
      <c r="J98" s="9">
        <f t="shared" si="5"/>
        <v>0</v>
      </c>
    </row>
    <row r="99" spans="1:10" ht="15.95" customHeight="1" x14ac:dyDescent="0.25">
      <c r="A99" s="45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'Январь 2014'!E99</f>
        <v>0</v>
      </c>
      <c r="E99" s="51">
        <v>0</v>
      </c>
      <c r="F99" s="7">
        <f t="shared" si="6"/>
        <v>0</v>
      </c>
      <c r="G99" s="23">
        <f>'СВОД 2014'!$B$224</f>
        <v>3.04</v>
      </c>
      <c r="H99" s="7">
        <f t="shared" si="4"/>
        <v>0</v>
      </c>
      <c r="I99" s="72">
        <v>0</v>
      </c>
      <c r="J99" s="9">
        <f t="shared" si="5"/>
        <v>0</v>
      </c>
    </row>
    <row r="100" spans="1:10" ht="15.95" customHeight="1" x14ac:dyDescent="0.25">
      <c r="A100" s="45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'Январь 2014'!E100</f>
        <v>0</v>
      </c>
      <c r="E100" s="51">
        <v>0</v>
      </c>
      <c r="F100" s="7">
        <f t="shared" si="6"/>
        <v>0</v>
      </c>
      <c r="G100" s="23">
        <f>'СВОД 2014'!$B$224</f>
        <v>3.04</v>
      </c>
      <c r="H100" s="7">
        <f t="shared" si="4"/>
        <v>0</v>
      </c>
      <c r="I100" s="72">
        <v>0</v>
      </c>
      <c r="J100" s="9">
        <f t="shared" si="5"/>
        <v>0</v>
      </c>
    </row>
    <row r="101" spans="1:10" ht="15.95" customHeight="1" x14ac:dyDescent="0.25">
      <c r="A101" s="45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'Январь 2014'!E101</f>
        <v>0</v>
      </c>
      <c r="E101" s="51">
        <v>0</v>
      </c>
      <c r="F101" s="7">
        <f t="shared" si="6"/>
        <v>0</v>
      </c>
      <c r="G101" s="23">
        <f>'СВОД 2014'!$B$224</f>
        <v>3.04</v>
      </c>
      <c r="H101" s="7">
        <f t="shared" si="4"/>
        <v>0</v>
      </c>
      <c r="I101" s="72">
        <v>0</v>
      </c>
      <c r="J101" s="9">
        <f t="shared" si="5"/>
        <v>0</v>
      </c>
    </row>
    <row r="102" spans="1:10" ht="15.95" customHeight="1" x14ac:dyDescent="0.25">
      <c r="A102" s="45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'Январь 2014'!E102</f>
        <v>0</v>
      </c>
      <c r="E102" s="51">
        <v>0</v>
      </c>
      <c r="F102" s="7">
        <f t="shared" si="6"/>
        <v>0</v>
      </c>
      <c r="G102" s="23">
        <f>'СВОД 2014'!$B$224</f>
        <v>3.04</v>
      </c>
      <c r="H102" s="7">
        <f t="shared" si="4"/>
        <v>0</v>
      </c>
      <c r="I102" s="72">
        <v>0</v>
      </c>
      <c r="J102" s="9">
        <f t="shared" si="5"/>
        <v>0</v>
      </c>
    </row>
    <row r="103" spans="1:10" ht="15.95" customHeight="1" x14ac:dyDescent="0.25">
      <c r="A103" s="45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'Январь 2014'!E103</f>
        <v>0</v>
      </c>
      <c r="E103" s="51">
        <v>0</v>
      </c>
      <c r="F103" s="7">
        <f t="shared" si="6"/>
        <v>0</v>
      </c>
      <c r="G103" s="23">
        <f>'СВОД 2014'!$B$224</f>
        <v>3.04</v>
      </c>
      <c r="H103" s="7">
        <f t="shared" si="4"/>
        <v>0</v>
      </c>
      <c r="I103" s="72">
        <v>0</v>
      </c>
      <c r="J103" s="9">
        <f t="shared" si="5"/>
        <v>0</v>
      </c>
    </row>
    <row r="104" spans="1:10" ht="15.95" customHeight="1" x14ac:dyDescent="0.25">
      <c r="A104" s="45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'Январь 2014'!E104</f>
        <v>0</v>
      </c>
      <c r="E104" s="51">
        <v>0</v>
      </c>
      <c r="F104" s="7">
        <f t="shared" si="6"/>
        <v>0</v>
      </c>
      <c r="G104" s="23">
        <f>'СВОД 2014'!$B$224</f>
        <v>3.04</v>
      </c>
      <c r="H104" s="7">
        <f t="shared" si="4"/>
        <v>0</v>
      </c>
      <c r="I104" s="72">
        <v>0</v>
      </c>
      <c r="J104" s="9">
        <f t="shared" si="5"/>
        <v>0</v>
      </c>
    </row>
    <row r="105" spans="1:10" ht="15.95" customHeight="1" x14ac:dyDescent="0.25">
      <c r="A105" s="45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'Январь 2014'!E105</f>
        <v>0</v>
      </c>
      <c r="E105" s="51">
        <v>0</v>
      </c>
      <c r="F105" s="7">
        <f t="shared" si="6"/>
        <v>0</v>
      </c>
      <c r="G105" s="23">
        <f>'СВОД 2014'!$B$224</f>
        <v>3.04</v>
      </c>
      <c r="H105" s="7">
        <f t="shared" si="4"/>
        <v>0</v>
      </c>
      <c r="I105" s="72">
        <v>0</v>
      </c>
      <c r="J105" s="9">
        <f t="shared" si="5"/>
        <v>0</v>
      </c>
    </row>
    <row r="106" spans="1:10" ht="15.95" customHeight="1" x14ac:dyDescent="0.25">
      <c r="A106" s="45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'Январь 2014'!E106</f>
        <v>0</v>
      </c>
      <c r="E106" s="51">
        <v>0</v>
      </c>
      <c r="F106" s="7">
        <f t="shared" si="6"/>
        <v>0</v>
      </c>
      <c r="G106" s="23">
        <f>'СВОД 2014'!$B$224</f>
        <v>3.04</v>
      </c>
      <c r="H106" s="7">
        <f t="shared" si="4"/>
        <v>0</v>
      </c>
      <c r="I106" s="72">
        <v>0</v>
      </c>
      <c r="J106" s="9">
        <f t="shared" si="5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'Январь 2014'!E107</f>
        <v>1071.2</v>
      </c>
      <c r="E107" s="51">
        <v>1072.8399999999999</v>
      </c>
      <c r="F107" s="7">
        <f t="shared" si="6"/>
        <v>1.6399999999998727</v>
      </c>
      <c r="G107" s="23">
        <f>'СВОД 2014'!$B$224</f>
        <v>3.04</v>
      </c>
      <c r="H107" s="7">
        <f t="shared" si="4"/>
        <v>4.99</v>
      </c>
      <c r="I107" s="72">
        <v>0</v>
      </c>
      <c r="J107" s="9">
        <f t="shared" si="5"/>
        <v>4.99</v>
      </c>
    </row>
    <row r="108" spans="1:10" ht="15.95" customHeight="1" x14ac:dyDescent="0.25">
      <c r="A108" s="45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'Январь 2014'!E108</f>
        <v>0</v>
      </c>
      <c r="E108" s="51">
        <v>0</v>
      </c>
      <c r="F108" s="7">
        <f t="shared" si="6"/>
        <v>0</v>
      </c>
      <c r="G108" s="23">
        <f>'СВОД 2014'!$B$224</f>
        <v>3.04</v>
      </c>
      <c r="H108" s="7">
        <f t="shared" si="4"/>
        <v>0</v>
      </c>
      <c r="I108" s="72">
        <v>0</v>
      </c>
      <c r="J108" s="9">
        <f t="shared" si="5"/>
        <v>0</v>
      </c>
    </row>
    <row r="109" spans="1:10" ht="15.95" customHeight="1" x14ac:dyDescent="0.25">
      <c r="A109" s="45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'Январь 2014'!E109</f>
        <v>0</v>
      </c>
      <c r="E109" s="51">
        <v>0</v>
      </c>
      <c r="F109" s="7">
        <f t="shared" si="6"/>
        <v>0</v>
      </c>
      <c r="G109" s="23">
        <f>'СВОД 2014'!$B$224</f>
        <v>3.04</v>
      </c>
      <c r="H109" s="7">
        <f t="shared" si="4"/>
        <v>0</v>
      </c>
      <c r="I109" s="72">
        <v>0</v>
      </c>
      <c r="J109" s="9">
        <f t="shared" si="5"/>
        <v>0</v>
      </c>
    </row>
    <row r="110" spans="1:10" ht="15.95" customHeight="1" x14ac:dyDescent="0.25">
      <c r="A110" s="45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'Январь 2014'!E110</f>
        <v>0</v>
      </c>
      <c r="E110" s="51">
        <v>0</v>
      </c>
      <c r="F110" s="7">
        <f t="shared" si="6"/>
        <v>0</v>
      </c>
      <c r="G110" s="23">
        <f>'СВОД 2014'!$B$224</f>
        <v>3.04</v>
      </c>
      <c r="H110" s="7">
        <f t="shared" si="4"/>
        <v>0</v>
      </c>
      <c r="I110" s="72">
        <v>0</v>
      </c>
      <c r="J110" s="9">
        <f t="shared" si="5"/>
        <v>0</v>
      </c>
    </row>
    <row r="111" spans="1:10" ht="15.95" customHeight="1" x14ac:dyDescent="0.25">
      <c r="A111" s="45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'Январь 2014'!E111</f>
        <v>0</v>
      </c>
      <c r="E111" s="51">
        <v>0</v>
      </c>
      <c r="F111" s="7">
        <f t="shared" si="6"/>
        <v>0</v>
      </c>
      <c r="G111" s="23">
        <f>'СВОД 2014'!$B$224</f>
        <v>3.04</v>
      </c>
      <c r="H111" s="7">
        <f t="shared" si="4"/>
        <v>0</v>
      </c>
      <c r="I111" s="72">
        <v>0</v>
      </c>
      <c r="J111" s="9">
        <f t="shared" si="5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'Январь 2014'!E112</f>
        <v>1303.93</v>
      </c>
      <c r="E112" s="51">
        <v>1456.62</v>
      </c>
      <c r="F112" s="7">
        <f t="shared" si="6"/>
        <v>152.68999999999983</v>
      </c>
      <c r="G112" s="23">
        <f>'СВОД 2014'!$B$224</f>
        <v>3.04</v>
      </c>
      <c r="H112" s="7">
        <f t="shared" si="4"/>
        <v>464.18</v>
      </c>
      <c r="I112" s="72">
        <v>0</v>
      </c>
      <c r="J112" s="9">
        <f t="shared" si="5"/>
        <v>464.18</v>
      </c>
    </row>
    <row r="113" spans="1:10" ht="15.95" customHeight="1" x14ac:dyDescent="0.25">
      <c r="A113" s="45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'Январь 2014'!E113</f>
        <v>0</v>
      </c>
      <c r="E113" s="51">
        <v>0</v>
      </c>
      <c r="F113" s="7">
        <f t="shared" si="6"/>
        <v>0</v>
      </c>
      <c r="G113" s="23">
        <f>'СВОД 2014'!$B$224</f>
        <v>3.04</v>
      </c>
      <c r="H113" s="7">
        <f t="shared" si="4"/>
        <v>0</v>
      </c>
      <c r="I113" s="72">
        <v>0</v>
      </c>
      <c r="J113" s="9">
        <f t="shared" si="5"/>
        <v>0</v>
      </c>
    </row>
    <row r="114" spans="1:10" ht="15.95" customHeight="1" x14ac:dyDescent="0.25">
      <c r="A114" s="45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'Январь 2014'!E114</f>
        <v>0</v>
      </c>
      <c r="E114" s="51">
        <v>0</v>
      </c>
      <c r="F114" s="7">
        <f t="shared" si="6"/>
        <v>0</v>
      </c>
      <c r="G114" s="23">
        <f>'СВОД 2014'!$B$224</f>
        <v>3.04</v>
      </c>
      <c r="H114" s="7">
        <f t="shared" si="4"/>
        <v>0</v>
      </c>
      <c r="I114" s="72">
        <v>0</v>
      </c>
      <c r="J114" s="9">
        <f t="shared" si="5"/>
        <v>0</v>
      </c>
    </row>
    <row r="115" spans="1:10" ht="15.95" customHeight="1" x14ac:dyDescent="0.25">
      <c r="A115" s="45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'Январь 2014'!E115</f>
        <v>0</v>
      </c>
      <c r="E115" s="51">
        <v>0</v>
      </c>
      <c r="F115" s="7">
        <f t="shared" si="6"/>
        <v>0</v>
      </c>
      <c r="G115" s="23">
        <f>'СВОД 2014'!$B$224</f>
        <v>3.04</v>
      </c>
      <c r="H115" s="7">
        <f t="shared" si="4"/>
        <v>0</v>
      </c>
      <c r="I115" s="72">
        <v>0</v>
      </c>
      <c r="J115" s="9">
        <f t="shared" si="5"/>
        <v>0</v>
      </c>
    </row>
    <row r="116" spans="1:10" ht="15.95" customHeight="1" x14ac:dyDescent="0.25">
      <c r="A116" s="45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'Январь 2014'!E116</f>
        <v>0</v>
      </c>
      <c r="E116" s="51">
        <v>0</v>
      </c>
      <c r="F116" s="7">
        <f t="shared" si="6"/>
        <v>0</v>
      </c>
      <c r="G116" s="23">
        <f>'СВОД 2014'!$B$224</f>
        <v>3.04</v>
      </c>
      <c r="H116" s="7">
        <f t="shared" si="4"/>
        <v>0</v>
      </c>
      <c r="I116" s="72">
        <v>0</v>
      </c>
      <c r="J116" s="9">
        <f t="shared" si="5"/>
        <v>0</v>
      </c>
    </row>
    <row r="117" spans="1:10" ht="15.95" customHeight="1" x14ac:dyDescent="0.25">
      <c r="A117" s="45"/>
      <c r="B117" s="1">
        <v>97</v>
      </c>
      <c r="C117" s="17" t="s">
        <v>120</v>
      </c>
      <c r="D117" s="49">
        <v>0</v>
      </c>
      <c r="E117" s="51"/>
      <c r="F117" s="7"/>
      <c r="G117" s="23">
        <f>'СВОД 2014'!$B$224</f>
        <v>3.04</v>
      </c>
      <c r="H117" s="7">
        <f t="shared" si="4"/>
        <v>0</v>
      </c>
      <c r="I117" s="72">
        <v>0</v>
      </c>
      <c r="J117" s="9">
        <f t="shared" si="5"/>
        <v>0</v>
      </c>
    </row>
    <row r="118" spans="1:10" ht="15.95" customHeight="1" x14ac:dyDescent="0.25">
      <c r="A118" s="45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'Январь 2014'!E118</f>
        <v>0</v>
      </c>
      <c r="E118" s="51">
        <v>0</v>
      </c>
      <c r="F118" s="7">
        <f t="shared" si="6"/>
        <v>0</v>
      </c>
      <c r="G118" s="23">
        <f>'СВОД 2014'!$B$224</f>
        <v>3.04</v>
      </c>
      <c r="H118" s="7">
        <f t="shared" si="4"/>
        <v>0</v>
      </c>
      <c r="I118" s="72">
        <v>0</v>
      </c>
      <c r="J118" s="9">
        <f t="shared" si="5"/>
        <v>0</v>
      </c>
    </row>
    <row r="119" spans="1:10" ht="15.95" customHeight="1" x14ac:dyDescent="0.25">
      <c r="A119" s="45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f>'СВОД 2014'!$B$224</f>
        <v>3.04</v>
      </c>
      <c r="H119" s="7">
        <f t="shared" si="4"/>
        <v>0</v>
      </c>
      <c r="I119" s="72">
        <v>0</v>
      </c>
      <c r="J119" s="9">
        <f t="shared" si="5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'Январь 2014'!E120</f>
        <v>31.66</v>
      </c>
      <c r="E120" s="51">
        <v>32.200000000000003</v>
      </c>
      <c r="F120" s="7">
        <f t="shared" si="6"/>
        <v>0.5400000000000027</v>
      </c>
      <c r="G120" s="23">
        <f>'СВОД 2014'!$B$224</f>
        <v>3.04</v>
      </c>
      <c r="H120" s="7">
        <f t="shared" si="4"/>
        <v>1.64</v>
      </c>
      <c r="I120" s="72">
        <v>0</v>
      </c>
      <c r="J120" s="9">
        <f t="shared" si="5"/>
        <v>1.64</v>
      </c>
    </row>
    <row r="121" spans="1:10" ht="15.95" customHeight="1" x14ac:dyDescent="0.25">
      <c r="A121" s="45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'Январь 2014'!E121</f>
        <v>0</v>
      </c>
      <c r="E121" s="51">
        <v>0</v>
      </c>
      <c r="F121" s="7">
        <f t="shared" si="6"/>
        <v>0</v>
      </c>
      <c r="G121" s="23">
        <f>'СВОД 2014'!$B$224</f>
        <v>3.04</v>
      </c>
      <c r="H121" s="7">
        <f t="shared" si="4"/>
        <v>0</v>
      </c>
      <c r="I121" s="72">
        <v>0</v>
      </c>
      <c r="J121" s="9">
        <f t="shared" si="5"/>
        <v>0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v>1.6</v>
      </c>
      <c r="E122" s="51">
        <v>204.05</v>
      </c>
      <c r="F122" s="7">
        <f t="shared" si="6"/>
        <v>202.45000000000002</v>
      </c>
      <c r="G122" s="23">
        <f>'СВОД 2014'!$B$224</f>
        <v>3.04</v>
      </c>
      <c r="H122" s="7">
        <f t="shared" si="4"/>
        <v>615.45000000000005</v>
      </c>
      <c r="I122" s="72">
        <v>0</v>
      </c>
      <c r="J122" s="9">
        <f t="shared" si="5"/>
        <v>615.45000000000005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'Январь 2014'!E123</f>
        <v>1633.17</v>
      </c>
      <c r="E123" s="51">
        <v>2938.41</v>
      </c>
      <c r="F123" s="7">
        <f t="shared" si="6"/>
        <v>1305.2399999999998</v>
      </c>
      <c r="G123" s="23">
        <f>'СВОД 2014'!$B$224</f>
        <v>3.04</v>
      </c>
      <c r="H123" s="7">
        <f t="shared" si="4"/>
        <v>3967.93</v>
      </c>
      <c r="I123" s="72">
        <v>0</v>
      </c>
      <c r="J123" s="9">
        <f t="shared" si="5"/>
        <v>3967.93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'Январь 2014'!E124</f>
        <v>1535.25</v>
      </c>
      <c r="E124" s="51">
        <v>2058.89</v>
      </c>
      <c r="F124" s="7">
        <f t="shared" si="6"/>
        <v>523.63999999999987</v>
      </c>
      <c r="G124" s="23">
        <f>'СВОД 2014'!$B$224</f>
        <v>3.04</v>
      </c>
      <c r="H124" s="7">
        <f t="shared" si="4"/>
        <v>1591.87</v>
      </c>
      <c r="I124" s="72">
        <v>0</v>
      </c>
      <c r="J124" s="9">
        <f t="shared" si="5"/>
        <v>1591.87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'Январь 2014'!E125</f>
        <v>772.22</v>
      </c>
      <c r="E125" s="51">
        <v>788.04</v>
      </c>
      <c r="F125" s="7">
        <f t="shared" si="6"/>
        <v>15.819999999999936</v>
      </c>
      <c r="G125" s="23">
        <f>'СВОД 2014'!$B$224</f>
        <v>3.04</v>
      </c>
      <c r="H125" s="7">
        <f t="shared" si="4"/>
        <v>48.09</v>
      </c>
      <c r="I125" s="72">
        <v>0</v>
      </c>
      <c r="J125" s="9">
        <f t="shared" si="5"/>
        <v>48.09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'Январь 2014'!E126</f>
        <v>621.49</v>
      </c>
      <c r="E126" s="51">
        <v>839.69</v>
      </c>
      <c r="F126" s="7">
        <f t="shared" si="6"/>
        <v>218.20000000000005</v>
      </c>
      <c r="G126" s="23">
        <f>'СВОД 2014'!$B$224</f>
        <v>3.04</v>
      </c>
      <c r="H126" s="7">
        <f t="shared" si="4"/>
        <v>663.33</v>
      </c>
      <c r="I126" s="72">
        <v>0</v>
      </c>
      <c r="J126" s="9">
        <f t="shared" si="5"/>
        <v>663.33</v>
      </c>
    </row>
    <row r="127" spans="1:10" ht="15.95" customHeight="1" x14ac:dyDescent="0.25">
      <c r="A127" s="45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'Январь 2014'!E127</f>
        <v>17.79</v>
      </c>
      <c r="E127" s="51">
        <v>17.79</v>
      </c>
      <c r="F127" s="7">
        <f t="shared" si="6"/>
        <v>0</v>
      </c>
      <c r="G127" s="23">
        <f>'СВОД 2014'!$B$224</f>
        <v>3.04</v>
      </c>
      <c r="H127" s="7">
        <f t="shared" si="4"/>
        <v>0</v>
      </c>
      <c r="I127" s="72">
        <v>0</v>
      </c>
      <c r="J127" s="9">
        <f t="shared" si="5"/>
        <v>0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'Январь 2014'!E128</f>
        <v>93.37</v>
      </c>
      <c r="E128" s="51">
        <v>109.78</v>
      </c>
      <c r="F128" s="7">
        <f t="shared" si="6"/>
        <v>16.409999999999997</v>
      </c>
      <c r="G128" s="23">
        <f>'СВОД 2014'!$B$224</f>
        <v>3.04</v>
      </c>
      <c r="H128" s="7">
        <f t="shared" si="4"/>
        <v>49.89</v>
      </c>
      <c r="I128" s="72">
        <v>0</v>
      </c>
      <c r="J128" s="9">
        <f t="shared" si="5"/>
        <v>49.89</v>
      </c>
    </row>
    <row r="129" spans="1:10" ht="15.95" customHeight="1" x14ac:dyDescent="0.25">
      <c r="A129" s="45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'Январь 2014'!E129</f>
        <v>0</v>
      </c>
      <c r="E129" s="51">
        <v>0</v>
      </c>
      <c r="F129" s="7">
        <f t="shared" si="6"/>
        <v>0</v>
      </c>
      <c r="G129" s="23">
        <f>'СВОД 2014'!$B$224</f>
        <v>3.04</v>
      </c>
      <c r="H129" s="7">
        <f t="shared" si="4"/>
        <v>0</v>
      </c>
      <c r="I129" s="72">
        <v>0</v>
      </c>
      <c r="J129" s="9">
        <f t="shared" si="5"/>
        <v>0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'Январь 2014'!E130</f>
        <v>56.23</v>
      </c>
      <c r="E130" s="51">
        <v>56.24</v>
      </c>
      <c r="F130" s="7">
        <f t="shared" si="6"/>
        <v>1.0000000000005116E-2</v>
      </c>
      <c r="G130" s="23">
        <f>'СВОД 2014'!$B$224</f>
        <v>3.04</v>
      </c>
      <c r="H130" s="7">
        <f t="shared" si="4"/>
        <v>0.03</v>
      </c>
      <c r="I130" s="72">
        <v>0</v>
      </c>
      <c r="J130" s="9">
        <f t="shared" si="5"/>
        <v>0.03</v>
      </c>
    </row>
    <row r="131" spans="1:10" ht="15.95" customHeight="1" x14ac:dyDescent="0.25">
      <c r="A131" s="45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'Январь 2014'!E131</f>
        <v>3779.5</v>
      </c>
      <c r="E131" s="51">
        <v>4567.82</v>
      </c>
      <c r="F131" s="7">
        <f t="shared" si="6"/>
        <v>788.31999999999971</v>
      </c>
      <c r="G131" s="23">
        <f>'СВОД 2014'!$B$224</f>
        <v>3.04</v>
      </c>
      <c r="H131" s="7">
        <f t="shared" ref="H131:H194" si="7">ROUND(F131*G131,2)</f>
        <v>2396.4899999999998</v>
      </c>
      <c r="I131" s="72">
        <v>2823.96</v>
      </c>
      <c r="J131" s="9">
        <f t="shared" si="5"/>
        <v>-427.47000000000025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'Январь 2014'!E132</f>
        <v>2.86</v>
      </c>
      <c r="E132" s="51">
        <v>2.86</v>
      </c>
      <c r="F132" s="7">
        <f t="shared" si="6"/>
        <v>0</v>
      </c>
      <c r="G132" s="23">
        <f>'СВОД 2014'!$B$224</f>
        <v>3.04</v>
      </c>
      <c r="H132" s="7">
        <f t="shared" si="7"/>
        <v>0</v>
      </c>
      <c r="I132" s="72">
        <v>0</v>
      </c>
      <c r="J132" s="9">
        <f t="shared" si="5"/>
        <v>0</v>
      </c>
    </row>
    <row r="133" spans="1:10" ht="15.95" customHeight="1" x14ac:dyDescent="0.25">
      <c r="A133" s="45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'Январь 2014'!E133</f>
        <v>679.88</v>
      </c>
      <c r="E133" s="51">
        <v>679.88</v>
      </c>
      <c r="F133" s="7">
        <f t="shared" si="6"/>
        <v>0</v>
      </c>
      <c r="G133" s="23">
        <f>'СВОД 2014'!$B$224</f>
        <v>3.04</v>
      </c>
      <c r="H133" s="7">
        <f t="shared" si="7"/>
        <v>0</v>
      </c>
      <c r="I133" s="72">
        <v>0</v>
      </c>
      <c r="J133" s="9">
        <f t="shared" si="5"/>
        <v>0</v>
      </c>
    </row>
    <row r="134" spans="1:10" ht="15.95" customHeight="1" x14ac:dyDescent="0.25">
      <c r="A134" s="45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'Январь 2014'!E134</f>
        <v>2.34</v>
      </c>
      <c r="E134" s="51">
        <v>2.34</v>
      </c>
      <c r="F134" s="7">
        <f t="shared" si="6"/>
        <v>0</v>
      </c>
      <c r="G134" s="23">
        <f>'СВОД 2014'!$B$224</f>
        <v>3.04</v>
      </c>
      <c r="H134" s="7">
        <f t="shared" si="7"/>
        <v>0</v>
      </c>
      <c r="I134" s="72">
        <v>0</v>
      </c>
      <c r="J134" s="9">
        <f t="shared" si="5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'Январь 2014'!E135</f>
        <v>1155.72</v>
      </c>
      <c r="E135" s="51">
        <v>1842.58</v>
      </c>
      <c r="F135" s="7">
        <f t="shared" si="6"/>
        <v>686.8599999999999</v>
      </c>
      <c r="G135" s="23">
        <f>'СВОД 2014'!$B$224</f>
        <v>3.04</v>
      </c>
      <c r="H135" s="7">
        <f t="shared" si="7"/>
        <v>2088.0500000000002</v>
      </c>
      <c r="I135" s="72">
        <v>606</v>
      </c>
      <c r="J135" s="9">
        <f t="shared" ref="J135:J198" si="8">H135-I135</f>
        <v>1482.0500000000002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'Январь 2014'!E136</f>
        <v>876.42</v>
      </c>
      <c r="E136" s="51">
        <v>1717.21</v>
      </c>
      <c r="F136" s="7">
        <f t="shared" si="6"/>
        <v>840.79000000000008</v>
      </c>
      <c r="G136" s="23">
        <f>'СВОД 2014'!$B$224</f>
        <v>3.04</v>
      </c>
      <c r="H136" s="7">
        <f t="shared" si="7"/>
        <v>2556</v>
      </c>
      <c r="I136" s="72">
        <v>0</v>
      </c>
      <c r="J136" s="9">
        <f t="shared" si="8"/>
        <v>2556</v>
      </c>
    </row>
    <row r="137" spans="1:10" ht="15.95" customHeight="1" x14ac:dyDescent="0.25">
      <c r="A137" s="45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'Январь 2014'!E137</f>
        <v>0</v>
      </c>
      <c r="E137" s="51">
        <v>0</v>
      </c>
      <c r="F137" s="7">
        <f t="shared" si="6"/>
        <v>0</v>
      </c>
      <c r="G137" s="23">
        <f>'СВОД 2014'!$B$224</f>
        <v>3.04</v>
      </c>
      <c r="H137" s="7">
        <f t="shared" si="7"/>
        <v>0</v>
      </c>
      <c r="I137" s="72">
        <v>0</v>
      </c>
      <c r="J137" s="9">
        <f t="shared" si="8"/>
        <v>0</v>
      </c>
    </row>
    <row r="138" spans="1:10" ht="15.95" customHeight="1" x14ac:dyDescent="0.25">
      <c r="A138" s="45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'Январь 2014'!E138</f>
        <v>0</v>
      </c>
      <c r="E138" s="51">
        <v>0</v>
      </c>
      <c r="F138" s="7">
        <f t="shared" si="6"/>
        <v>0</v>
      </c>
      <c r="G138" s="23">
        <f>'СВОД 2014'!$B$224</f>
        <v>3.04</v>
      </c>
      <c r="H138" s="7">
        <f t="shared" si="7"/>
        <v>0</v>
      </c>
      <c r="I138" s="72">
        <v>0</v>
      </c>
      <c r="J138" s="9">
        <f t="shared" si="8"/>
        <v>0</v>
      </c>
    </row>
    <row r="139" spans="1:10" ht="15.95" customHeight="1" x14ac:dyDescent="0.25">
      <c r="A139" s="45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'Январь 2014'!E139</f>
        <v>0</v>
      </c>
      <c r="E139" s="51">
        <v>0</v>
      </c>
      <c r="F139" s="7">
        <f t="shared" si="6"/>
        <v>0</v>
      </c>
      <c r="G139" s="23">
        <f>'СВОД 2014'!$B$224</f>
        <v>3.04</v>
      </c>
      <c r="H139" s="7">
        <f t="shared" si="7"/>
        <v>0</v>
      </c>
      <c r="I139" s="72">
        <v>0</v>
      </c>
      <c r="J139" s="9">
        <f t="shared" si="8"/>
        <v>0</v>
      </c>
    </row>
    <row r="140" spans="1:10" ht="15.95" customHeight="1" x14ac:dyDescent="0.25">
      <c r="A140" s="45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'Январь 2014'!E140</f>
        <v>0.72</v>
      </c>
      <c r="E140" s="51">
        <v>0.72</v>
      </c>
      <c r="F140" s="7">
        <f t="shared" si="6"/>
        <v>0</v>
      </c>
      <c r="G140" s="23">
        <f>'СВОД 2014'!$B$224</f>
        <v>3.04</v>
      </c>
      <c r="H140" s="7">
        <f t="shared" si="7"/>
        <v>0</v>
      </c>
      <c r="I140" s="72">
        <v>0</v>
      </c>
      <c r="J140" s="9">
        <f t="shared" si="8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'Январь 2014'!E141</f>
        <v>64.900000000000006</v>
      </c>
      <c r="E141" s="51">
        <v>65.28</v>
      </c>
      <c r="F141" s="7">
        <f t="shared" si="6"/>
        <v>0.37999999999999545</v>
      </c>
      <c r="G141" s="23">
        <f>'СВОД 2014'!$B$224</f>
        <v>3.04</v>
      </c>
      <c r="H141" s="7">
        <f t="shared" si="7"/>
        <v>1.1599999999999999</v>
      </c>
      <c r="I141" s="72">
        <v>0</v>
      </c>
      <c r="J141" s="9">
        <f t="shared" si="8"/>
        <v>1.1599999999999999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'Январь 2014'!E142</f>
        <v>0</v>
      </c>
      <c r="E142" s="51">
        <v>0</v>
      </c>
      <c r="F142" s="7">
        <f t="shared" ref="F142:F205" si="9">E142-D142</f>
        <v>0</v>
      </c>
      <c r="G142" s="23">
        <f>'СВОД 2014'!$B$224</f>
        <v>3.04</v>
      </c>
      <c r="H142" s="7">
        <f t="shared" si="7"/>
        <v>0</v>
      </c>
      <c r="I142" s="72">
        <v>0</v>
      </c>
      <c r="J142" s="9">
        <f t="shared" si="8"/>
        <v>0</v>
      </c>
    </row>
    <row r="143" spans="1:10" ht="15.95" customHeight="1" x14ac:dyDescent="0.25">
      <c r="A143" s="45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'Январь 2014'!E143</f>
        <v>59.38</v>
      </c>
      <c r="E143" s="51">
        <v>59.38</v>
      </c>
      <c r="F143" s="7">
        <f t="shared" si="9"/>
        <v>0</v>
      </c>
      <c r="G143" s="23">
        <f>'СВОД 2014'!$B$224</f>
        <v>3.04</v>
      </c>
      <c r="H143" s="7">
        <f t="shared" si="7"/>
        <v>0</v>
      </c>
      <c r="I143" s="72">
        <v>0</v>
      </c>
      <c r="J143" s="9">
        <f t="shared" si="8"/>
        <v>0</v>
      </c>
    </row>
    <row r="144" spans="1:10" ht="15.95" customHeight="1" x14ac:dyDescent="0.25">
      <c r="A144" s="45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'Январь 2014'!E144</f>
        <v>0</v>
      </c>
      <c r="E144" s="51">
        <v>0</v>
      </c>
      <c r="F144" s="7">
        <f t="shared" si="9"/>
        <v>0</v>
      </c>
      <c r="G144" s="23">
        <f>'СВОД 2014'!$B$224</f>
        <v>3.04</v>
      </c>
      <c r="H144" s="7">
        <f t="shared" si="7"/>
        <v>0</v>
      </c>
      <c r="I144" s="72">
        <v>0</v>
      </c>
      <c r="J144" s="9">
        <f t="shared" si="8"/>
        <v>0</v>
      </c>
    </row>
    <row r="145" spans="1:10" ht="15.95" customHeight="1" x14ac:dyDescent="0.25">
      <c r="A145" s="45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'Январь 2014'!E145</f>
        <v>0</v>
      </c>
      <c r="E145" s="51">
        <v>0</v>
      </c>
      <c r="F145" s="7">
        <f t="shared" si="9"/>
        <v>0</v>
      </c>
      <c r="G145" s="23">
        <f>'СВОД 2014'!$B$224</f>
        <v>3.04</v>
      </c>
      <c r="H145" s="7">
        <f t="shared" si="7"/>
        <v>0</v>
      </c>
      <c r="I145" s="72">
        <v>0</v>
      </c>
      <c r="J145" s="9">
        <f t="shared" si="8"/>
        <v>0</v>
      </c>
    </row>
    <row r="146" spans="1:10" ht="15.95" customHeight="1" x14ac:dyDescent="0.25">
      <c r="A146" s="45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'Январь 2014'!E146</f>
        <v>230.36</v>
      </c>
      <c r="E146" s="51">
        <v>230.36</v>
      </c>
      <c r="F146" s="7">
        <f t="shared" si="9"/>
        <v>0</v>
      </c>
      <c r="G146" s="23">
        <f>'СВОД 2014'!$B$224</f>
        <v>3.04</v>
      </c>
      <c r="H146" s="7">
        <f t="shared" si="7"/>
        <v>0</v>
      </c>
      <c r="I146" s="72">
        <v>0</v>
      </c>
      <c r="J146" s="9">
        <f t="shared" si="8"/>
        <v>0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'Январь 2014'!E147</f>
        <v>6.81</v>
      </c>
      <c r="E147" s="51">
        <v>88.17</v>
      </c>
      <c r="F147" s="7">
        <f t="shared" si="9"/>
        <v>81.36</v>
      </c>
      <c r="G147" s="23">
        <f>'СВОД 2014'!$B$224</f>
        <v>3.04</v>
      </c>
      <c r="H147" s="7">
        <f t="shared" si="7"/>
        <v>247.33</v>
      </c>
      <c r="I147" s="72">
        <v>0</v>
      </c>
      <c r="J147" s="9">
        <f t="shared" si="8"/>
        <v>247.33</v>
      </c>
    </row>
    <row r="148" spans="1:10" ht="15.95" customHeight="1" x14ac:dyDescent="0.25">
      <c r="A148" s="45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'Январь 2014'!E148</f>
        <v>95.95</v>
      </c>
      <c r="E148" s="51">
        <v>95.95</v>
      </c>
      <c r="F148" s="7">
        <f t="shared" si="9"/>
        <v>0</v>
      </c>
      <c r="G148" s="23">
        <f>'СВОД 2014'!$B$224</f>
        <v>3.04</v>
      </c>
      <c r="H148" s="7">
        <f t="shared" si="7"/>
        <v>0</v>
      </c>
      <c r="I148" s="72">
        <v>0</v>
      </c>
      <c r="J148" s="9">
        <f t="shared" si="8"/>
        <v>0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'Январь 2014'!E149</f>
        <v>37.380000000000003</v>
      </c>
      <c r="E149" s="51">
        <v>37.89</v>
      </c>
      <c r="F149" s="7">
        <f t="shared" si="9"/>
        <v>0.50999999999999801</v>
      </c>
      <c r="G149" s="23">
        <f>'СВОД 2014'!$B$224</f>
        <v>3.04</v>
      </c>
      <c r="H149" s="7">
        <f t="shared" si="7"/>
        <v>1.55</v>
      </c>
      <c r="I149" s="72">
        <v>0</v>
      </c>
      <c r="J149" s="9">
        <f t="shared" si="8"/>
        <v>1.55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'Январь 2014'!E150</f>
        <v>272.8</v>
      </c>
      <c r="E150" s="51">
        <v>338.61</v>
      </c>
      <c r="F150" s="7">
        <f t="shared" si="9"/>
        <v>65.81</v>
      </c>
      <c r="G150" s="23">
        <f>'СВОД 2014'!$B$224</f>
        <v>3.04</v>
      </c>
      <c r="H150" s="7">
        <f t="shared" si="7"/>
        <v>200.06</v>
      </c>
      <c r="I150" s="72">
        <v>181.8</v>
      </c>
      <c r="J150" s="9">
        <f t="shared" si="8"/>
        <v>18.259999999999991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'Январь 2014'!E151</f>
        <v>1190.8</v>
      </c>
      <c r="E151" s="51">
        <v>1193.75</v>
      </c>
      <c r="F151" s="7">
        <f t="shared" si="9"/>
        <v>2.9500000000000455</v>
      </c>
      <c r="G151" s="23">
        <f>'СВОД 2014'!$B$224</f>
        <v>3.04</v>
      </c>
      <c r="H151" s="7">
        <f t="shared" si="7"/>
        <v>8.9700000000000006</v>
      </c>
      <c r="I151" s="72">
        <v>0</v>
      </c>
      <c r="J151" s="9">
        <f t="shared" si="8"/>
        <v>8.9700000000000006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'Январь 2014'!E152</f>
        <v>1367.22</v>
      </c>
      <c r="E152" s="51">
        <v>1737.33</v>
      </c>
      <c r="F152" s="7">
        <f t="shared" si="9"/>
        <v>370.1099999999999</v>
      </c>
      <c r="G152" s="23">
        <f>'СВОД 2014'!$B$224</f>
        <v>3.04</v>
      </c>
      <c r="H152" s="7">
        <f t="shared" si="7"/>
        <v>1125.1300000000001</v>
      </c>
      <c r="I152" s="72">
        <v>5228.87</v>
      </c>
      <c r="J152" s="9">
        <f t="shared" si="8"/>
        <v>-4103.74</v>
      </c>
    </row>
    <row r="153" spans="1:10" ht="15.95" customHeight="1" x14ac:dyDescent="0.25">
      <c r="A153" s="45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'Январь 2014'!E153</f>
        <v>0</v>
      </c>
      <c r="E153" s="51">
        <v>0</v>
      </c>
      <c r="F153" s="7">
        <f t="shared" si="9"/>
        <v>0</v>
      </c>
      <c r="G153" s="23">
        <f>'СВОД 2014'!$B$224</f>
        <v>3.04</v>
      </c>
      <c r="H153" s="7">
        <f t="shared" si="7"/>
        <v>0</v>
      </c>
      <c r="I153" s="72">
        <v>0</v>
      </c>
      <c r="J153" s="9">
        <f t="shared" si="8"/>
        <v>0</v>
      </c>
    </row>
    <row r="154" spans="1:10" ht="15.95" customHeight="1" x14ac:dyDescent="0.25">
      <c r="A154" s="45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'Январь 2014'!E154</f>
        <v>0</v>
      </c>
      <c r="E154" s="51">
        <v>0</v>
      </c>
      <c r="F154" s="7">
        <f t="shared" si="9"/>
        <v>0</v>
      </c>
      <c r="G154" s="23">
        <f>'СВОД 2014'!$B$224</f>
        <v>3.04</v>
      </c>
      <c r="H154" s="7">
        <f t="shared" si="7"/>
        <v>0</v>
      </c>
      <c r="I154" s="72">
        <v>0</v>
      </c>
      <c r="J154" s="9">
        <f t="shared" si="8"/>
        <v>0</v>
      </c>
    </row>
    <row r="155" spans="1:10" ht="15.95" customHeight="1" x14ac:dyDescent="0.25">
      <c r="A155" s="45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'Январь 2014'!E155</f>
        <v>0</v>
      </c>
      <c r="E155" s="51">
        <v>0</v>
      </c>
      <c r="F155" s="7">
        <f t="shared" si="9"/>
        <v>0</v>
      </c>
      <c r="G155" s="23">
        <f>'СВОД 2014'!$B$224</f>
        <v>3.04</v>
      </c>
      <c r="H155" s="7">
        <f t="shared" si="7"/>
        <v>0</v>
      </c>
      <c r="I155" s="72">
        <v>0</v>
      </c>
      <c r="J155" s="9">
        <f t="shared" si="8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'Январь 2014'!E156</f>
        <v>1479.94</v>
      </c>
      <c r="E156" s="51">
        <v>1660.88</v>
      </c>
      <c r="F156" s="7">
        <f t="shared" si="9"/>
        <v>180.94000000000005</v>
      </c>
      <c r="G156" s="23">
        <f>'СВОД 2014'!$B$224</f>
        <v>3.04</v>
      </c>
      <c r="H156" s="7">
        <f t="shared" si="7"/>
        <v>550.05999999999995</v>
      </c>
      <c r="I156" s="72">
        <v>0</v>
      </c>
      <c r="J156" s="9">
        <f t="shared" si="8"/>
        <v>550.05999999999995</v>
      </c>
    </row>
    <row r="157" spans="1:10" ht="15.95" customHeight="1" x14ac:dyDescent="0.25">
      <c r="A157" s="45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'Январь 2014'!E157</f>
        <v>0</v>
      </c>
      <c r="E157" s="51">
        <v>0</v>
      </c>
      <c r="F157" s="7">
        <f t="shared" si="9"/>
        <v>0</v>
      </c>
      <c r="G157" s="23">
        <f>'СВОД 2014'!$B$224</f>
        <v>3.04</v>
      </c>
      <c r="H157" s="7">
        <f t="shared" si="7"/>
        <v>0</v>
      </c>
      <c r="I157" s="72">
        <v>0</v>
      </c>
      <c r="J157" s="9">
        <f t="shared" si="8"/>
        <v>0</v>
      </c>
    </row>
    <row r="158" spans="1:10" ht="15.95" customHeight="1" x14ac:dyDescent="0.25">
      <c r="A158" s="45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'Январь 2014'!E158</f>
        <v>0</v>
      </c>
      <c r="E158" s="51">
        <v>0</v>
      </c>
      <c r="F158" s="7">
        <f t="shared" si="9"/>
        <v>0</v>
      </c>
      <c r="G158" s="23">
        <f>'СВОД 2014'!$B$224</f>
        <v>3.04</v>
      </c>
      <c r="H158" s="7">
        <f t="shared" si="7"/>
        <v>0</v>
      </c>
      <c r="I158" s="72">
        <v>0</v>
      </c>
      <c r="J158" s="9">
        <f t="shared" si="8"/>
        <v>0</v>
      </c>
    </row>
    <row r="159" spans="1:10" ht="15.95" customHeight="1" x14ac:dyDescent="0.25">
      <c r="A159" s="45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'Январь 2014'!E159</f>
        <v>0</v>
      </c>
      <c r="E159" s="51">
        <v>0</v>
      </c>
      <c r="F159" s="7">
        <f t="shared" si="9"/>
        <v>0</v>
      </c>
      <c r="G159" s="23">
        <f>'СВОД 2014'!$B$224</f>
        <v>3.04</v>
      </c>
      <c r="H159" s="7">
        <f t="shared" si="7"/>
        <v>0</v>
      </c>
      <c r="I159" s="72">
        <v>0</v>
      </c>
      <c r="J159" s="9">
        <f t="shared" si="8"/>
        <v>0</v>
      </c>
    </row>
    <row r="160" spans="1:10" ht="15.95" customHeight="1" x14ac:dyDescent="0.25">
      <c r="A160" s="45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'Январь 2014'!E160</f>
        <v>0</v>
      </c>
      <c r="E160" s="51">
        <v>0</v>
      </c>
      <c r="F160" s="7">
        <f t="shared" si="9"/>
        <v>0</v>
      </c>
      <c r="G160" s="23">
        <f>'СВОД 2014'!$B$224</f>
        <v>3.04</v>
      </c>
      <c r="H160" s="7">
        <f t="shared" si="7"/>
        <v>0</v>
      </c>
      <c r="I160" s="72">
        <v>0</v>
      </c>
      <c r="J160" s="9">
        <f t="shared" si="8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'Январь 2014'!E161</f>
        <v>27.34</v>
      </c>
      <c r="E161" s="51">
        <v>29.93</v>
      </c>
      <c r="F161" s="7">
        <f t="shared" si="9"/>
        <v>2.59</v>
      </c>
      <c r="G161" s="23">
        <f>'СВОД 2014'!$B$224</f>
        <v>3.04</v>
      </c>
      <c r="H161" s="7">
        <f t="shared" si="7"/>
        <v>7.87</v>
      </c>
      <c r="I161" s="72">
        <v>890</v>
      </c>
      <c r="J161" s="9">
        <f t="shared" si="8"/>
        <v>-882.13</v>
      </c>
    </row>
    <row r="162" spans="1:10" ht="15.95" customHeight="1" x14ac:dyDescent="0.25">
      <c r="A162" s="45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'Январь 2014'!E162</f>
        <v>0</v>
      </c>
      <c r="E162" s="51">
        <v>0</v>
      </c>
      <c r="F162" s="7">
        <f t="shared" si="9"/>
        <v>0</v>
      </c>
      <c r="G162" s="23">
        <f>'СВОД 2014'!$B$224</f>
        <v>3.04</v>
      </c>
      <c r="H162" s="7">
        <f t="shared" si="7"/>
        <v>0</v>
      </c>
      <c r="I162" s="72">
        <v>0</v>
      </c>
      <c r="J162" s="9">
        <f t="shared" si="8"/>
        <v>0</v>
      </c>
    </row>
    <row r="163" spans="1:10" ht="15.95" customHeight="1" x14ac:dyDescent="0.25">
      <c r="A163" s="45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'Январь 2014'!E163</f>
        <v>0</v>
      </c>
      <c r="E163" s="51">
        <v>0</v>
      </c>
      <c r="F163" s="7">
        <f t="shared" si="9"/>
        <v>0</v>
      </c>
      <c r="G163" s="23">
        <f>'СВОД 2014'!$B$224</f>
        <v>3.04</v>
      </c>
      <c r="H163" s="7">
        <f t="shared" si="7"/>
        <v>0</v>
      </c>
      <c r="I163" s="72">
        <v>0</v>
      </c>
      <c r="J163" s="9">
        <f t="shared" si="8"/>
        <v>0</v>
      </c>
    </row>
    <row r="164" spans="1:10" ht="15.95" customHeight="1" x14ac:dyDescent="0.25">
      <c r="A164" s="45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'Январь 2014'!E164</f>
        <v>0</v>
      </c>
      <c r="E164" s="51">
        <v>0</v>
      </c>
      <c r="F164" s="7">
        <f t="shared" si="9"/>
        <v>0</v>
      </c>
      <c r="G164" s="23">
        <f>'СВОД 2014'!$B$224</f>
        <v>3.04</v>
      </c>
      <c r="H164" s="7">
        <f t="shared" si="7"/>
        <v>0</v>
      </c>
      <c r="I164" s="72">
        <v>0</v>
      </c>
      <c r="J164" s="9">
        <f t="shared" si="8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'Январь 2014'!E165</f>
        <v>3.22</v>
      </c>
      <c r="E165" s="51">
        <v>3.29</v>
      </c>
      <c r="F165" s="7">
        <f t="shared" si="9"/>
        <v>6.999999999999984E-2</v>
      </c>
      <c r="G165" s="23">
        <f>'СВОД 2014'!$B$224</f>
        <v>3.04</v>
      </c>
      <c r="H165" s="7">
        <f t="shared" si="7"/>
        <v>0.21</v>
      </c>
      <c r="I165" s="72">
        <v>0</v>
      </c>
      <c r="J165" s="9">
        <f t="shared" si="8"/>
        <v>0.21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'Январь 2014'!E166</f>
        <v>2.97</v>
      </c>
      <c r="E166" s="51">
        <v>2.99</v>
      </c>
      <c r="F166" s="7">
        <f t="shared" si="9"/>
        <v>2.0000000000000018E-2</v>
      </c>
      <c r="G166" s="23">
        <f>'СВОД 2014'!$B$224</f>
        <v>3.04</v>
      </c>
      <c r="H166" s="7">
        <f t="shared" si="7"/>
        <v>0.06</v>
      </c>
      <c r="I166" s="72">
        <v>0</v>
      </c>
      <c r="J166" s="9">
        <f t="shared" si="8"/>
        <v>0.06</v>
      </c>
    </row>
    <row r="167" spans="1:10" ht="15.95" customHeight="1" x14ac:dyDescent="0.25">
      <c r="A167" s="45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'Январь 2014'!E167</f>
        <v>0</v>
      </c>
      <c r="E167" s="51">
        <v>0</v>
      </c>
      <c r="F167" s="7">
        <f t="shared" si="9"/>
        <v>0</v>
      </c>
      <c r="G167" s="23">
        <f>'СВОД 2014'!$B$224</f>
        <v>3.04</v>
      </c>
      <c r="H167" s="7">
        <f t="shared" si="7"/>
        <v>0</v>
      </c>
      <c r="I167" s="72">
        <v>0</v>
      </c>
      <c r="J167" s="9">
        <f t="shared" si="8"/>
        <v>0</v>
      </c>
    </row>
    <row r="168" spans="1:10" ht="15.95" customHeight="1" x14ac:dyDescent="0.25">
      <c r="A168" s="45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'Январь 2014'!E168</f>
        <v>0</v>
      </c>
      <c r="E168" s="51">
        <v>0</v>
      </c>
      <c r="F168" s="7">
        <f t="shared" si="9"/>
        <v>0</v>
      </c>
      <c r="G168" s="23">
        <f>'СВОД 2014'!$B$224</f>
        <v>3.04</v>
      </c>
      <c r="H168" s="7">
        <f t="shared" si="7"/>
        <v>0</v>
      </c>
      <c r="I168" s="72">
        <v>0</v>
      </c>
      <c r="J168" s="9">
        <f t="shared" si="8"/>
        <v>0</v>
      </c>
    </row>
    <row r="169" spans="1:10" ht="15.95" customHeight="1" x14ac:dyDescent="0.25">
      <c r="A169" s="45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'Январь 2014'!E169</f>
        <v>0</v>
      </c>
      <c r="E169" s="51">
        <v>0</v>
      </c>
      <c r="F169" s="7">
        <f t="shared" si="9"/>
        <v>0</v>
      </c>
      <c r="G169" s="23">
        <f>'СВОД 2014'!$B$224</f>
        <v>3.04</v>
      </c>
      <c r="H169" s="7">
        <f t="shared" si="7"/>
        <v>0</v>
      </c>
      <c r="I169" s="72">
        <v>0</v>
      </c>
      <c r="J169" s="9">
        <f t="shared" si="8"/>
        <v>0</v>
      </c>
    </row>
    <row r="170" spans="1:10" ht="15.95" customHeight="1" x14ac:dyDescent="0.25">
      <c r="A170" s="45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'Январь 2014'!E170</f>
        <v>0</v>
      </c>
      <c r="E170" s="51">
        <v>0</v>
      </c>
      <c r="F170" s="7">
        <f t="shared" si="9"/>
        <v>0</v>
      </c>
      <c r="G170" s="23">
        <f>'СВОД 2014'!$B$224</f>
        <v>3.04</v>
      </c>
      <c r="H170" s="7">
        <f t="shared" si="7"/>
        <v>0</v>
      </c>
      <c r="I170" s="72">
        <v>0</v>
      </c>
      <c r="J170" s="9">
        <f t="shared" si="8"/>
        <v>0</v>
      </c>
    </row>
    <row r="171" spans="1:10" ht="15.95" customHeight="1" x14ac:dyDescent="0.25">
      <c r="A171" s="45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'Январь 2014'!E171</f>
        <v>0</v>
      </c>
      <c r="E171" s="51">
        <v>0</v>
      </c>
      <c r="F171" s="7">
        <f t="shared" si="9"/>
        <v>0</v>
      </c>
      <c r="G171" s="23">
        <f>'СВОД 2014'!$B$224</f>
        <v>3.04</v>
      </c>
      <c r="H171" s="7">
        <f t="shared" si="7"/>
        <v>0</v>
      </c>
      <c r="I171" s="72">
        <v>0</v>
      </c>
      <c r="J171" s="9">
        <f t="shared" si="8"/>
        <v>0</v>
      </c>
    </row>
    <row r="172" spans="1:10" ht="15.95" customHeight="1" x14ac:dyDescent="0.25">
      <c r="A172" s="45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'Январь 2014'!E172</f>
        <v>0</v>
      </c>
      <c r="E172" s="51">
        <v>0</v>
      </c>
      <c r="F172" s="7">
        <f t="shared" si="9"/>
        <v>0</v>
      </c>
      <c r="G172" s="23">
        <f>'СВОД 2014'!$B$224</f>
        <v>3.04</v>
      </c>
      <c r="H172" s="7">
        <f t="shared" si="7"/>
        <v>0</v>
      </c>
      <c r="I172" s="72">
        <v>0</v>
      </c>
      <c r="J172" s="9">
        <f t="shared" si="8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'Январь 2014'!E173</f>
        <v>241.81</v>
      </c>
      <c r="E173" s="51">
        <v>933.7</v>
      </c>
      <c r="F173" s="7">
        <f t="shared" si="9"/>
        <v>691.8900000000001</v>
      </c>
      <c r="G173" s="23">
        <f>'СВОД 2014'!$B$224</f>
        <v>3.04</v>
      </c>
      <c r="H173" s="7">
        <f t="shared" si="7"/>
        <v>2103.35</v>
      </c>
      <c r="I173" s="72">
        <v>0</v>
      </c>
      <c r="J173" s="9">
        <f t="shared" si="8"/>
        <v>2103.35</v>
      </c>
    </row>
    <row r="174" spans="1:10" ht="15.95" customHeight="1" x14ac:dyDescent="0.25">
      <c r="A174" s="45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'Январь 2014'!E174</f>
        <v>0</v>
      </c>
      <c r="E174" s="51">
        <v>0</v>
      </c>
      <c r="F174" s="7">
        <f t="shared" si="9"/>
        <v>0</v>
      </c>
      <c r="G174" s="23">
        <f>'СВОД 2014'!$B$224</f>
        <v>3.04</v>
      </c>
      <c r="H174" s="7">
        <f t="shared" si="7"/>
        <v>0</v>
      </c>
      <c r="I174" s="72">
        <v>0</v>
      </c>
      <c r="J174" s="9">
        <f t="shared" si="8"/>
        <v>0</v>
      </c>
    </row>
    <row r="175" spans="1:10" ht="15.95" customHeight="1" x14ac:dyDescent="0.25">
      <c r="A175" s="45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'Январь 2014'!E175</f>
        <v>0</v>
      </c>
      <c r="E175" s="51">
        <v>0</v>
      </c>
      <c r="F175" s="7">
        <f t="shared" si="9"/>
        <v>0</v>
      </c>
      <c r="G175" s="23">
        <f>'СВОД 2014'!$B$224</f>
        <v>3.04</v>
      </c>
      <c r="H175" s="7">
        <f t="shared" si="7"/>
        <v>0</v>
      </c>
      <c r="I175" s="72">
        <v>0</v>
      </c>
      <c r="J175" s="9">
        <f t="shared" si="8"/>
        <v>0</v>
      </c>
    </row>
    <row r="176" spans="1:10" ht="15.95" customHeight="1" x14ac:dyDescent="0.25">
      <c r="A176" s="45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'Январь 2014'!E176</f>
        <v>0</v>
      </c>
      <c r="E176" s="51">
        <v>0</v>
      </c>
      <c r="F176" s="7">
        <f t="shared" si="9"/>
        <v>0</v>
      </c>
      <c r="G176" s="23">
        <f>'СВОД 2014'!$B$224</f>
        <v>3.04</v>
      </c>
      <c r="H176" s="7">
        <f t="shared" si="7"/>
        <v>0</v>
      </c>
      <c r="I176" s="72">
        <v>0</v>
      </c>
      <c r="J176" s="9">
        <f t="shared" si="8"/>
        <v>0</v>
      </c>
    </row>
    <row r="177" spans="1:10" ht="15.95" customHeight="1" x14ac:dyDescent="0.25">
      <c r="A177" s="45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'Январь 2014'!E177</f>
        <v>200.82</v>
      </c>
      <c r="E177" s="51">
        <v>200.82</v>
      </c>
      <c r="F177" s="7">
        <f t="shared" si="9"/>
        <v>0</v>
      </c>
      <c r="G177" s="23">
        <f>'СВОД 2014'!$B$224</f>
        <v>3.04</v>
      </c>
      <c r="H177" s="7">
        <f t="shared" si="7"/>
        <v>0</v>
      </c>
      <c r="I177" s="72">
        <v>0</v>
      </c>
      <c r="J177" s="9">
        <f t="shared" si="8"/>
        <v>0</v>
      </c>
    </row>
    <row r="178" spans="1:10" ht="15.95" customHeight="1" x14ac:dyDescent="0.25">
      <c r="A178" s="45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'Январь 2014'!E178</f>
        <v>0</v>
      </c>
      <c r="E178" s="51">
        <v>0</v>
      </c>
      <c r="F178" s="7">
        <f t="shared" si="9"/>
        <v>0</v>
      </c>
      <c r="G178" s="23">
        <f>'СВОД 2014'!$B$224</f>
        <v>3.04</v>
      </c>
      <c r="H178" s="7">
        <f t="shared" si="7"/>
        <v>0</v>
      </c>
      <c r="I178" s="72">
        <v>0</v>
      </c>
      <c r="J178" s="9">
        <f t="shared" si="8"/>
        <v>0</v>
      </c>
    </row>
    <row r="179" spans="1:10" ht="15.95" customHeight="1" x14ac:dyDescent="0.25">
      <c r="A179" s="45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'Январь 2014'!E179</f>
        <v>0</v>
      </c>
      <c r="E179" s="51">
        <v>0</v>
      </c>
      <c r="F179" s="7">
        <f t="shared" si="9"/>
        <v>0</v>
      </c>
      <c r="G179" s="23">
        <f>'СВОД 2014'!$B$224</f>
        <v>3.04</v>
      </c>
      <c r="H179" s="7">
        <f t="shared" si="7"/>
        <v>0</v>
      </c>
      <c r="I179" s="72">
        <v>0</v>
      </c>
      <c r="J179" s="9">
        <f t="shared" si="8"/>
        <v>0</v>
      </c>
    </row>
    <row r="180" spans="1:10" ht="15.95" customHeight="1" x14ac:dyDescent="0.25">
      <c r="A180" s="45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'Январь 2014'!E180</f>
        <v>0</v>
      </c>
      <c r="E180" s="51">
        <v>0</v>
      </c>
      <c r="F180" s="7">
        <f t="shared" si="9"/>
        <v>0</v>
      </c>
      <c r="G180" s="23">
        <f>'СВОД 2014'!$B$224</f>
        <v>3.04</v>
      </c>
      <c r="H180" s="7">
        <f t="shared" si="7"/>
        <v>0</v>
      </c>
      <c r="I180" s="72">
        <v>0</v>
      </c>
      <c r="J180" s="9">
        <f t="shared" si="8"/>
        <v>0</v>
      </c>
    </row>
    <row r="181" spans="1:10" ht="15.95" customHeight="1" x14ac:dyDescent="0.25">
      <c r="A181" s="45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'Январь 2014'!E181</f>
        <v>1449.31</v>
      </c>
      <c r="E181" s="51">
        <v>1449.31</v>
      </c>
      <c r="F181" s="7">
        <f t="shared" si="9"/>
        <v>0</v>
      </c>
      <c r="G181" s="23">
        <f>'СВОД 2014'!$B$224</f>
        <v>3.04</v>
      </c>
      <c r="H181" s="7">
        <f t="shared" si="7"/>
        <v>0</v>
      </c>
      <c r="I181" s="72">
        <v>0</v>
      </c>
      <c r="J181" s="9">
        <f t="shared" si="8"/>
        <v>0</v>
      </c>
    </row>
    <row r="182" spans="1:10" ht="15.95" customHeight="1" x14ac:dyDescent="0.25">
      <c r="A182" s="45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'Январь 2014'!E182</f>
        <v>0</v>
      </c>
      <c r="E182" s="51">
        <v>0</v>
      </c>
      <c r="F182" s="7">
        <f t="shared" si="9"/>
        <v>0</v>
      </c>
      <c r="G182" s="23">
        <f>'СВОД 2014'!$B$224</f>
        <v>3.04</v>
      </c>
      <c r="H182" s="7">
        <f t="shared" si="7"/>
        <v>0</v>
      </c>
      <c r="I182" s="72">
        <v>0</v>
      </c>
      <c r="J182" s="9">
        <f t="shared" si="8"/>
        <v>0</v>
      </c>
    </row>
    <row r="183" spans="1:10" ht="15.95" customHeight="1" x14ac:dyDescent="0.25">
      <c r="A183" s="45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'Январь 2014'!E183</f>
        <v>0</v>
      </c>
      <c r="E183" s="51">
        <v>0</v>
      </c>
      <c r="F183" s="7">
        <f t="shared" si="9"/>
        <v>0</v>
      </c>
      <c r="G183" s="23">
        <f>'СВОД 2014'!$B$224</f>
        <v>3.04</v>
      </c>
      <c r="H183" s="7">
        <f t="shared" si="7"/>
        <v>0</v>
      </c>
      <c r="I183" s="72">
        <v>0</v>
      </c>
      <c r="J183" s="9">
        <f t="shared" si="8"/>
        <v>0</v>
      </c>
    </row>
    <row r="184" spans="1:10" ht="15.95" customHeight="1" x14ac:dyDescent="0.25">
      <c r="A184" s="45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'Январь 2014'!E184</f>
        <v>0.96</v>
      </c>
      <c r="E184" s="51">
        <v>0.96</v>
      </c>
      <c r="F184" s="7">
        <f t="shared" si="9"/>
        <v>0</v>
      </c>
      <c r="G184" s="23">
        <f>'СВОД 2014'!$B$224</f>
        <v>3.04</v>
      </c>
      <c r="H184" s="7">
        <f t="shared" si="7"/>
        <v>0</v>
      </c>
      <c r="I184" s="72">
        <v>0</v>
      </c>
      <c r="J184" s="9">
        <f t="shared" si="8"/>
        <v>0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'Январь 2014'!E185</f>
        <v>0.76</v>
      </c>
      <c r="E185" s="51">
        <v>5.38</v>
      </c>
      <c r="F185" s="7">
        <f t="shared" si="9"/>
        <v>4.62</v>
      </c>
      <c r="G185" s="23">
        <f>'СВОД 2014'!$B$224</f>
        <v>3.04</v>
      </c>
      <c r="H185" s="7">
        <f t="shared" si="7"/>
        <v>14.04</v>
      </c>
      <c r="I185" s="72">
        <v>0</v>
      </c>
      <c r="J185" s="9">
        <f t="shared" si="8"/>
        <v>14.04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'Январь 2014'!E186</f>
        <v>9969.57</v>
      </c>
      <c r="E186" s="51">
        <v>12037.25</v>
      </c>
      <c r="F186" s="7">
        <f t="shared" si="9"/>
        <v>2067.6800000000003</v>
      </c>
      <c r="G186" s="23">
        <f>'СВОД 2014'!$B$224</f>
        <v>3.04</v>
      </c>
      <c r="H186" s="7">
        <f t="shared" si="7"/>
        <v>6285.75</v>
      </c>
      <c r="I186" s="72">
        <v>0</v>
      </c>
      <c r="J186" s="9">
        <f t="shared" si="8"/>
        <v>6285.75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'Январь 2014'!E187</f>
        <v>4678.67</v>
      </c>
      <c r="E187" s="51">
        <v>5766.29</v>
      </c>
      <c r="F187" s="7">
        <f t="shared" si="9"/>
        <v>1087.6199999999999</v>
      </c>
      <c r="G187" s="23">
        <f>'СВОД 2014'!$B$224</f>
        <v>3.04</v>
      </c>
      <c r="H187" s="7">
        <f t="shared" si="7"/>
        <v>3306.36</v>
      </c>
      <c r="I187" s="72">
        <v>0</v>
      </c>
      <c r="J187" s="9">
        <f t="shared" si="8"/>
        <v>3306.36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'Январь 2014'!E188</f>
        <v>1.59</v>
      </c>
      <c r="E188" s="51">
        <v>22.25</v>
      </c>
      <c r="F188" s="7">
        <f t="shared" si="9"/>
        <v>20.66</v>
      </c>
      <c r="G188" s="23">
        <f>'СВОД 2014'!$B$224</f>
        <v>3.04</v>
      </c>
      <c r="H188" s="7">
        <f t="shared" si="7"/>
        <v>62.81</v>
      </c>
      <c r="I188" s="72">
        <v>0</v>
      </c>
      <c r="J188" s="9">
        <f t="shared" si="8"/>
        <v>62.81</v>
      </c>
    </row>
    <row r="189" spans="1:10" ht="15.95" customHeight="1" x14ac:dyDescent="0.25">
      <c r="A189" s="45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'Январь 2014'!E189</f>
        <v>0</v>
      </c>
      <c r="E189" s="51">
        <v>0</v>
      </c>
      <c r="F189" s="7">
        <f t="shared" si="9"/>
        <v>0</v>
      </c>
      <c r="G189" s="23">
        <f>'СВОД 2014'!$B$224</f>
        <v>3.04</v>
      </c>
      <c r="H189" s="7">
        <f t="shared" si="7"/>
        <v>0</v>
      </c>
      <c r="I189" s="72">
        <v>0</v>
      </c>
      <c r="J189" s="9">
        <f t="shared" si="8"/>
        <v>0</v>
      </c>
    </row>
    <row r="190" spans="1:10" ht="15.95" customHeight="1" x14ac:dyDescent="0.25">
      <c r="A190" s="45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'Январь 2014'!E190</f>
        <v>1089.0999999999999</v>
      </c>
      <c r="E190" s="51">
        <v>1089.0999999999999</v>
      </c>
      <c r="F190" s="7">
        <f t="shared" si="9"/>
        <v>0</v>
      </c>
      <c r="G190" s="23">
        <f>'СВОД 2014'!$B$224</f>
        <v>3.04</v>
      </c>
      <c r="H190" s="7">
        <f t="shared" si="7"/>
        <v>0</v>
      </c>
      <c r="I190" s="72">
        <v>0</v>
      </c>
      <c r="J190" s="9">
        <f t="shared" si="8"/>
        <v>0</v>
      </c>
    </row>
    <row r="191" spans="1:10" ht="15.95" customHeight="1" x14ac:dyDescent="0.25">
      <c r="A191" s="45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'Январь 2014'!E191</f>
        <v>0</v>
      </c>
      <c r="E191" s="51">
        <v>0</v>
      </c>
      <c r="F191" s="7">
        <f t="shared" si="9"/>
        <v>0</v>
      </c>
      <c r="G191" s="23">
        <f>'СВОД 2014'!$B$224</f>
        <v>3.04</v>
      </c>
      <c r="H191" s="7">
        <f t="shared" si="7"/>
        <v>0</v>
      </c>
      <c r="I191" s="72">
        <v>0</v>
      </c>
      <c r="J191" s="9">
        <f t="shared" si="8"/>
        <v>0</v>
      </c>
    </row>
    <row r="192" spans="1:10" ht="15.95" customHeight="1" x14ac:dyDescent="0.25">
      <c r="A192" s="45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'Январь 2014'!E192</f>
        <v>1.41</v>
      </c>
      <c r="E192" s="51">
        <v>1.41</v>
      </c>
      <c r="F192" s="7">
        <f t="shared" si="9"/>
        <v>0</v>
      </c>
      <c r="G192" s="23">
        <f>'СВОД 2014'!$B$224</f>
        <v>3.04</v>
      </c>
      <c r="H192" s="7">
        <f t="shared" si="7"/>
        <v>0</v>
      </c>
      <c r="I192" s="72">
        <v>0</v>
      </c>
      <c r="J192" s="9">
        <f t="shared" si="8"/>
        <v>0</v>
      </c>
    </row>
    <row r="193" spans="1:10" ht="15.95" customHeight="1" x14ac:dyDescent="0.25">
      <c r="A193" s="45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'Январь 2014'!E193</f>
        <v>0</v>
      </c>
      <c r="E193" s="51">
        <v>0</v>
      </c>
      <c r="F193" s="7">
        <f t="shared" si="9"/>
        <v>0</v>
      </c>
      <c r="G193" s="23">
        <f>'СВОД 2014'!$B$224</f>
        <v>3.04</v>
      </c>
      <c r="H193" s="7">
        <f t="shared" si="7"/>
        <v>0</v>
      </c>
      <c r="I193" s="72">
        <v>0</v>
      </c>
      <c r="J193" s="9">
        <f t="shared" si="8"/>
        <v>0</v>
      </c>
    </row>
    <row r="194" spans="1:10" ht="15.95" customHeight="1" x14ac:dyDescent="0.25">
      <c r="A194" s="45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'Январь 2014'!E194</f>
        <v>0</v>
      </c>
      <c r="E194" s="51">
        <v>0</v>
      </c>
      <c r="F194" s="7">
        <f t="shared" si="9"/>
        <v>0</v>
      </c>
      <c r="G194" s="23">
        <f>'СВОД 2014'!$B$224</f>
        <v>3.04</v>
      </c>
      <c r="H194" s="7">
        <f t="shared" si="7"/>
        <v>0</v>
      </c>
      <c r="I194" s="72">
        <v>0</v>
      </c>
      <c r="J194" s="9">
        <f t="shared" si="8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'Январь 2014'!E195</f>
        <v>320.26</v>
      </c>
      <c r="E195" s="51">
        <v>334.49</v>
      </c>
      <c r="F195" s="7">
        <f t="shared" si="9"/>
        <v>14.230000000000018</v>
      </c>
      <c r="G195" s="23">
        <f>'СВОД 2014'!$B$224</f>
        <v>3.04</v>
      </c>
      <c r="H195" s="7">
        <f t="shared" ref="H195:H216" si="10">ROUND(F195*G195,2)</f>
        <v>43.26</v>
      </c>
      <c r="I195" s="72">
        <v>0</v>
      </c>
      <c r="J195" s="9">
        <f t="shared" si="8"/>
        <v>43.26</v>
      </c>
    </row>
    <row r="196" spans="1:10" ht="15.95" customHeight="1" x14ac:dyDescent="0.25">
      <c r="A196" s="45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'Январь 2014'!E196</f>
        <v>5.09</v>
      </c>
      <c r="E196" s="51">
        <v>5.09</v>
      </c>
      <c r="F196" s="7">
        <f t="shared" si="9"/>
        <v>0</v>
      </c>
      <c r="G196" s="23">
        <f>'СВОД 2014'!$B$224</f>
        <v>3.04</v>
      </c>
      <c r="H196" s="7">
        <f t="shared" si="10"/>
        <v>0</v>
      </c>
      <c r="I196" s="72">
        <v>0</v>
      </c>
      <c r="J196" s="9">
        <f t="shared" si="8"/>
        <v>0</v>
      </c>
    </row>
    <row r="197" spans="1:10" ht="15.95" customHeight="1" x14ac:dyDescent="0.25">
      <c r="A197" s="45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'Январь 2014'!E197</f>
        <v>0</v>
      </c>
      <c r="E197" s="51">
        <v>0</v>
      </c>
      <c r="F197" s="7">
        <f t="shared" si="9"/>
        <v>0</v>
      </c>
      <c r="G197" s="23">
        <f>'СВОД 2014'!$B$224</f>
        <v>3.04</v>
      </c>
      <c r="H197" s="7">
        <f t="shared" si="10"/>
        <v>0</v>
      </c>
      <c r="I197" s="72">
        <v>0</v>
      </c>
      <c r="J197" s="9">
        <f t="shared" si="8"/>
        <v>0</v>
      </c>
    </row>
    <row r="198" spans="1:10" ht="15.95" customHeight="1" x14ac:dyDescent="0.25">
      <c r="A198" s="45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'Январь 2014'!E198</f>
        <v>0</v>
      </c>
      <c r="E198" s="51">
        <v>0</v>
      </c>
      <c r="F198" s="7">
        <f t="shared" si="9"/>
        <v>0</v>
      </c>
      <c r="G198" s="23">
        <f>'СВОД 2014'!$B$224</f>
        <v>3.04</v>
      </c>
      <c r="H198" s="7">
        <f t="shared" si="10"/>
        <v>0</v>
      </c>
      <c r="I198" s="72">
        <v>0</v>
      </c>
      <c r="J198" s="9">
        <f t="shared" si="8"/>
        <v>0</v>
      </c>
    </row>
    <row r="199" spans="1:10" ht="15.95" customHeight="1" x14ac:dyDescent="0.25">
      <c r="A199" s="45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'Январь 2014'!E199</f>
        <v>0</v>
      </c>
      <c r="E199" s="51">
        <v>0</v>
      </c>
      <c r="F199" s="7">
        <f t="shared" si="9"/>
        <v>0</v>
      </c>
      <c r="G199" s="23">
        <f>'СВОД 2014'!$B$224</f>
        <v>3.04</v>
      </c>
      <c r="H199" s="7">
        <f t="shared" si="10"/>
        <v>0</v>
      </c>
      <c r="I199" s="72">
        <v>0</v>
      </c>
      <c r="J199" s="9">
        <f t="shared" ref="J199:J215" si="11">H199-I199</f>
        <v>0</v>
      </c>
    </row>
    <row r="200" spans="1:10" ht="15.95" customHeight="1" x14ac:dyDescent="0.25">
      <c r="A200" s="45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'Январь 2014'!E200</f>
        <v>0</v>
      </c>
      <c r="E200" s="51">
        <v>0</v>
      </c>
      <c r="F200" s="7">
        <f t="shared" si="9"/>
        <v>0</v>
      </c>
      <c r="G200" s="23">
        <f>'СВОД 2014'!$B$224</f>
        <v>3.04</v>
      </c>
      <c r="H200" s="7">
        <f t="shared" si="10"/>
        <v>0</v>
      </c>
      <c r="I200" s="72">
        <v>0</v>
      </c>
      <c r="J200" s="9">
        <f t="shared" si="11"/>
        <v>0</v>
      </c>
    </row>
    <row r="201" spans="1:10" ht="15.95" customHeight="1" x14ac:dyDescent="0.25">
      <c r="A201" s="45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'Январь 2014'!E201</f>
        <v>0</v>
      </c>
      <c r="E201" s="51">
        <v>0</v>
      </c>
      <c r="F201" s="7">
        <f t="shared" si="9"/>
        <v>0</v>
      </c>
      <c r="G201" s="23">
        <f>'СВОД 2014'!$B$224</f>
        <v>3.04</v>
      </c>
      <c r="H201" s="7">
        <f t="shared" si="10"/>
        <v>0</v>
      </c>
      <c r="I201" s="72">
        <v>0</v>
      </c>
      <c r="J201" s="9">
        <f t="shared" si="11"/>
        <v>0</v>
      </c>
    </row>
    <row r="202" spans="1:10" ht="15.95" customHeight="1" x14ac:dyDescent="0.25">
      <c r="A202" s="45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'Январь 2014'!E202</f>
        <v>0</v>
      </c>
      <c r="E202" s="51">
        <v>0</v>
      </c>
      <c r="F202" s="7">
        <f t="shared" si="9"/>
        <v>0</v>
      </c>
      <c r="G202" s="23">
        <f>'СВОД 2014'!$B$224</f>
        <v>3.04</v>
      </c>
      <c r="H202" s="7">
        <f t="shared" si="10"/>
        <v>0</v>
      </c>
      <c r="I202" s="72">
        <v>0</v>
      </c>
      <c r="J202" s="9">
        <f t="shared" si="11"/>
        <v>0</v>
      </c>
    </row>
    <row r="203" spans="1:10" ht="15.95" customHeight="1" x14ac:dyDescent="0.25">
      <c r="A203" s="45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'Январь 2014'!E203</f>
        <v>0</v>
      </c>
      <c r="E203" s="51">
        <v>0</v>
      </c>
      <c r="F203" s="7">
        <f t="shared" si="9"/>
        <v>0</v>
      </c>
      <c r="G203" s="23">
        <f>'СВОД 2014'!$B$224</f>
        <v>3.04</v>
      </c>
      <c r="H203" s="7">
        <f t="shared" si="10"/>
        <v>0</v>
      </c>
      <c r="I203" s="72">
        <v>0</v>
      </c>
      <c r="J203" s="9">
        <f t="shared" si="11"/>
        <v>0</v>
      </c>
    </row>
    <row r="204" spans="1:10" ht="15.95" customHeight="1" x14ac:dyDescent="0.25">
      <c r="A204" s="45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'Январь 2014'!E204</f>
        <v>0</v>
      </c>
      <c r="E204" s="51">
        <v>0</v>
      </c>
      <c r="F204" s="7">
        <f t="shared" si="9"/>
        <v>0</v>
      </c>
      <c r="G204" s="23">
        <f>'СВОД 2014'!$B$224</f>
        <v>3.04</v>
      </c>
      <c r="H204" s="7">
        <f t="shared" si="10"/>
        <v>0</v>
      </c>
      <c r="I204" s="72">
        <v>0</v>
      </c>
      <c r="J204" s="9">
        <f t="shared" si="11"/>
        <v>0</v>
      </c>
    </row>
    <row r="205" spans="1:10" ht="15.95" customHeight="1" x14ac:dyDescent="0.25">
      <c r="A205" s="45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'Январь 2014'!E205</f>
        <v>0</v>
      </c>
      <c r="E205" s="51">
        <v>0</v>
      </c>
      <c r="F205" s="7">
        <f t="shared" si="9"/>
        <v>0</v>
      </c>
      <c r="G205" s="23">
        <f>'СВОД 2014'!$B$224</f>
        <v>3.04</v>
      </c>
      <c r="H205" s="7">
        <f t="shared" si="10"/>
        <v>0</v>
      </c>
      <c r="I205" s="72">
        <v>0</v>
      </c>
      <c r="J205" s="9">
        <f t="shared" si="11"/>
        <v>0</v>
      </c>
    </row>
    <row r="206" spans="1:10" ht="15.95" customHeight="1" x14ac:dyDescent="0.25">
      <c r="A206" s="45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'Январь 2014'!E206</f>
        <v>0</v>
      </c>
      <c r="E206" s="51">
        <v>0</v>
      </c>
      <c r="F206" s="7">
        <f t="shared" ref="F206:F216" si="12">E206-D206</f>
        <v>0</v>
      </c>
      <c r="G206" s="23">
        <f>'СВОД 2014'!$B$224</f>
        <v>3.04</v>
      </c>
      <c r="H206" s="7">
        <f t="shared" si="10"/>
        <v>0</v>
      </c>
      <c r="I206" s="72">
        <v>0</v>
      </c>
      <c r="J206" s="9">
        <f t="shared" si="11"/>
        <v>0</v>
      </c>
    </row>
    <row r="207" spans="1:10" ht="15.95" customHeight="1" x14ac:dyDescent="0.25">
      <c r="A207" s="45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'Январь 2014'!E207</f>
        <v>0</v>
      </c>
      <c r="E207" s="51">
        <v>0</v>
      </c>
      <c r="F207" s="7">
        <f t="shared" si="12"/>
        <v>0</v>
      </c>
      <c r="G207" s="23">
        <f>'СВОД 2014'!$B$224</f>
        <v>3.04</v>
      </c>
      <c r="H207" s="7">
        <f t="shared" si="10"/>
        <v>0</v>
      </c>
      <c r="I207" s="72">
        <v>0</v>
      </c>
      <c r="J207" s="9">
        <f t="shared" si="11"/>
        <v>0</v>
      </c>
    </row>
    <row r="208" spans="1:10" ht="15.95" customHeight="1" x14ac:dyDescent="0.25">
      <c r="A208" s="45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'Январь 2014'!E208</f>
        <v>0</v>
      </c>
      <c r="E208" s="51">
        <v>0</v>
      </c>
      <c r="F208" s="7">
        <f t="shared" si="12"/>
        <v>0</v>
      </c>
      <c r="G208" s="23">
        <f>'СВОД 2014'!$B$224</f>
        <v>3.04</v>
      </c>
      <c r="H208" s="7">
        <f t="shared" si="10"/>
        <v>0</v>
      </c>
      <c r="I208" s="72">
        <v>0</v>
      </c>
      <c r="J208" s="9">
        <f t="shared" si="11"/>
        <v>0</v>
      </c>
    </row>
    <row r="209" spans="1:10" ht="15.95" customHeight="1" x14ac:dyDescent="0.25">
      <c r="A209" s="45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'Январь 2014'!E209</f>
        <v>0</v>
      </c>
      <c r="E209" s="51">
        <v>0</v>
      </c>
      <c r="F209" s="7">
        <f t="shared" si="12"/>
        <v>0</v>
      </c>
      <c r="G209" s="23">
        <f>'СВОД 2014'!$B$224</f>
        <v>3.04</v>
      </c>
      <c r="H209" s="7">
        <f t="shared" si="10"/>
        <v>0</v>
      </c>
      <c r="I209" s="72">
        <v>0</v>
      </c>
      <c r="J209" s="9">
        <f t="shared" si="11"/>
        <v>0</v>
      </c>
    </row>
    <row r="210" spans="1:10" ht="15.95" customHeight="1" x14ac:dyDescent="0.25">
      <c r="A210" s="45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'Январь 2014'!E210</f>
        <v>0</v>
      </c>
      <c r="E210" s="51">
        <v>0</v>
      </c>
      <c r="F210" s="7">
        <f t="shared" si="12"/>
        <v>0</v>
      </c>
      <c r="G210" s="23">
        <f>'СВОД 2014'!$B$224</f>
        <v>3.04</v>
      </c>
      <c r="H210" s="7">
        <f t="shared" si="10"/>
        <v>0</v>
      </c>
      <c r="I210" s="72">
        <v>0</v>
      </c>
      <c r="J210" s="9">
        <f t="shared" si="11"/>
        <v>0</v>
      </c>
    </row>
    <row r="211" spans="1:10" ht="15.95" customHeight="1" x14ac:dyDescent="0.25">
      <c r="A211" s="45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'Январь 2014'!E211</f>
        <v>5352.35</v>
      </c>
      <c r="E211" s="51">
        <v>5352.35</v>
      </c>
      <c r="F211" s="7">
        <f t="shared" si="12"/>
        <v>0</v>
      </c>
      <c r="G211" s="23">
        <f>'СВОД 2014'!$B$224</f>
        <v>3.04</v>
      </c>
      <c r="H211" s="7">
        <f t="shared" si="10"/>
        <v>0</v>
      </c>
      <c r="I211" s="72">
        <v>0</v>
      </c>
      <c r="J211" s="9">
        <f t="shared" si="11"/>
        <v>0</v>
      </c>
    </row>
    <row r="212" spans="1:10" ht="15.95" customHeight="1" x14ac:dyDescent="0.25">
      <c r="A212" s="45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'Январь 2014'!E212</f>
        <v>2.58</v>
      </c>
      <c r="E212" s="51">
        <v>2.58</v>
      </c>
      <c r="F212" s="7">
        <f t="shared" si="12"/>
        <v>0</v>
      </c>
      <c r="G212" s="23">
        <f>'СВОД 2014'!$B$224</f>
        <v>3.04</v>
      </c>
      <c r="H212" s="7">
        <f t="shared" si="10"/>
        <v>0</v>
      </c>
      <c r="I212" s="72">
        <v>0</v>
      </c>
      <c r="J212" s="61">
        <f t="shared" si="11"/>
        <v>0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'Январь 2014'!E213</f>
        <v>6262.06</v>
      </c>
      <c r="E213" s="57">
        <v>7358.09</v>
      </c>
      <c r="F213" s="7">
        <f t="shared" si="12"/>
        <v>1096.0299999999997</v>
      </c>
      <c r="G213" s="23">
        <f>'СВОД 2014'!$B$224</f>
        <v>3.04</v>
      </c>
      <c r="H213" s="7">
        <f t="shared" si="10"/>
        <v>3331.93</v>
      </c>
      <c r="I213" s="72">
        <v>0</v>
      </c>
      <c r="J213" s="9">
        <f t="shared" si="11"/>
        <v>3331.93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'Январь 2014'!E214</f>
        <v>2546.52</v>
      </c>
      <c r="E214" s="53">
        <v>3165.81</v>
      </c>
      <c r="F214" s="7">
        <f t="shared" si="12"/>
        <v>619.29</v>
      </c>
      <c r="G214" s="23">
        <f>'СВОД 2014'!$B$224</f>
        <v>3.04</v>
      </c>
      <c r="H214" s="7">
        <f t="shared" si="10"/>
        <v>1882.64</v>
      </c>
      <c r="I214" s="72">
        <v>0</v>
      </c>
      <c r="J214" s="9">
        <f t="shared" si="11"/>
        <v>1882.64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'Январь 2014'!E215</f>
        <v>5903.39</v>
      </c>
      <c r="E215" s="53">
        <v>5903.39</v>
      </c>
      <c r="F215" s="7">
        <f t="shared" si="12"/>
        <v>0</v>
      </c>
      <c r="G215" s="23">
        <f>'СВОД 2014'!$B$224</f>
        <v>3.04</v>
      </c>
      <c r="H215" s="7">
        <f t="shared" si="10"/>
        <v>0</v>
      </c>
      <c r="I215" s="72">
        <v>0</v>
      </c>
      <c r="J215" s="9">
        <f t="shared" si="11"/>
        <v>0</v>
      </c>
    </row>
    <row r="216" spans="1:10" ht="16.5" thickBot="1" x14ac:dyDescent="0.3">
      <c r="A216" s="47" t="s">
        <v>173</v>
      </c>
      <c r="B216" s="20"/>
      <c r="C216" s="20"/>
      <c r="D216" s="49">
        <f>'Январь 2014'!E216</f>
        <v>6277.71</v>
      </c>
      <c r="E216" s="53">
        <v>9409.3799999999992</v>
      </c>
      <c r="F216" s="7">
        <f t="shared" si="12"/>
        <v>3131.6699999999992</v>
      </c>
      <c r="G216" s="23">
        <f>'СВОД 2014'!$B$224</f>
        <v>3.04</v>
      </c>
      <c r="H216" s="7">
        <f t="shared" si="10"/>
        <v>9520.2800000000007</v>
      </c>
      <c r="I216" s="72">
        <v>0</v>
      </c>
      <c r="J216" s="9">
        <f t="shared" ref="J216" si="13">H216-I216</f>
        <v>9520.2800000000007</v>
      </c>
    </row>
    <row r="217" spans="1:10" ht="16.5" hidden="1" thickBot="1" x14ac:dyDescent="0.3">
      <c r="A217" s="76"/>
      <c r="B217" s="77"/>
      <c r="C217" s="77"/>
      <c r="D217" s="49">
        <f>'Январь 2014'!E217</f>
        <v>0</v>
      </c>
      <c r="E217" s="54"/>
      <c r="F217" s="54"/>
      <c r="G217" s="54"/>
      <c r="H217" s="54"/>
      <c r="I217" s="54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27644.92</v>
      </c>
      <c r="G218" s="64"/>
      <c r="H218" s="16">
        <f>SUM(H2:H216)</f>
        <v>84040.539999999979</v>
      </c>
      <c r="I218" s="16">
        <f>SUM(I2:I216)</f>
        <v>25735.019999999997</v>
      </c>
      <c r="J218" s="16">
        <f>SUM(J2:J216)</f>
        <v>58305.520000000019</v>
      </c>
    </row>
    <row r="220" spans="1:10" x14ac:dyDescent="0.25">
      <c r="H220" s="113">
        <f>H218-H213-H214-H216</f>
        <v>69305.689999999988</v>
      </c>
    </row>
  </sheetData>
  <autoFilter ref="A1:J218">
    <sortState ref="A2:J210">
      <sortCondition ref="B1:B210"/>
    </sortState>
  </autoFilter>
  <conditionalFormatting sqref="C2:C212">
    <cfRule type="cellIs" dxfId="21" priority="1" operator="equal">
      <formula>0</formula>
    </cfRule>
    <cfRule type="cellIs" dxfId="20" priority="2" operator="equal">
      <formula>"а"</formula>
    </cfRule>
  </conditionalFormatting>
  <hyperlinks>
    <hyperlink ref="K1" location="'СВОД 2014'!Область_печати" display="СВОД 2014"/>
  </hyperlinks>
  <pageMargins left="0.70866141732283472" right="0.70866141732283472" top="0.74803149606299213" bottom="0.74803149606299213" header="0.31496062992125984" footer="0.31496062992125984"/>
  <pageSetup paperSize="9" scale="21" orientation="portrait" horizontalDpi="0" verticalDpi="0" r:id="rId1"/>
  <headerFooter>
    <oddHeader>&amp;C&amp;"Times New Roman,полужирный"&amp;16ФЕВРАЛЬ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192" activePane="bottomLeft" state="frozen"/>
      <selection activeCell="A58" sqref="A58:A59"/>
      <selection pane="bottomLeft" activeCell="H216" sqref="H213:H21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3.8554687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'Февраль 2014'!E2</f>
        <v>591.01</v>
      </c>
      <c r="E2" s="50">
        <v>980.29</v>
      </c>
      <c r="F2" s="7">
        <f>E2-D2</f>
        <v>389.28</v>
      </c>
      <c r="G2" s="23">
        <f>'СВОД 2014'!B225</f>
        <v>3.1</v>
      </c>
      <c r="H2" s="7">
        <f>ROUND(F2*G2,2)</f>
        <v>1206.77</v>
      </c>
      <c r="I2" s="9">
        <v>0</v>
      </c>
      <c r="J2" s="9">
        <f t="shared" ref="J2:J67" si="0">H2-I2</f>
        <v>1206.77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'Февраль 2014'!E3</f>
        <v>4.0599999999999996</v>
      </c>
      <c r="E3" s="51">
        <v>4.0599999999999996</v>
      </c>
      <c r="F3" s="7">
        <f>E3-D3</f>
        <v>0</v>
      </c>
      <c r="G3" s="23">
        <f>'СВОД 2014'!B225</f>
        <v>3.1</v>
      </c>
      <c r="H3" s="7">
        <f t="shared" ref="H3:H66" si="1">ROUND(F3*G3,2)</f>
        <v>0</v>
      </c>
      <c r="I3" s="10">
        <v>0</v>
      </c>
      <c r="J3" s="9">
        <f t="shared" si="0"/>
        <v>0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v>1.87</v>
      </c>
      <c r="E4" s="51">
        <v>316.73</v>
      </c>
      <c r="F4" s="7">
        <f t="shared" ref="F4:F69" si="2">E4-D4</f>
        <v>314.86</v>
      </c>
      <c r="G4" s="23">
        <v>3.1</v>
      </c>
      <c r="H4" s="7">
        <f t="shared" si="1"/>
        <v>976.07</v>
      </c>
      <c r="I4" s="10">
        <v>0</v>
      </c>
      <c r="J4" s="9">
        <f t="shared" si="0"/>
        <v>976.07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'Февраль 2014'!E5</f>
        <v>235.33</v>
      </c>
      <c r="E5" s="51">
        <v>235.33</v>
      </c>
      <c r="F5" s="7">
        <f t="shared" si="2"/>
        <v>0</v>
      </c>
      <c r="G5" s="23">
        <v>3.1</v>
      </c>
      <c r="H5" s="7">
        <f t="shared" si="1"/>
        <v>0</v>
      </c>
      <c r="I5" s="10">
        <v>0</v>
      </c>
      <c r="J5" s="9">
        <f t="shared" si="0"/>
        <v>0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'Февраль 2014'!E6</f>
        <v>0</v>
      </c>
      <c r="E6" s="51"/>
      <c r="F6" s="7">
        <f t="shared" si="2"/>
        <v>0</v>
      </c>
      <c r="G6" s="23">
        <v>3.1</v>
      </c>
      <c r="H6" s="7">
        <f t="shared" si="1"/>
        <v>0</v>
      </c>
      <c r="I6" s="10">
        <v>0</v>
      </c>
      <c r="J6" s="9">
        <f t="shared" si="0"/>
        <v>0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'Февраль 2014'!E7</f>
        <v>6067.81</v>
      </c>
      <c r="E7" s="51">
        <v>7517.66</v>
      </c>
      <c r="F7" s="7">
        <f t="shared" si="2"/>
        <v>1449.8499999999995</v>
      </c>
      <c r="G7" s="23">
        <v>3.1</v>
      </c>
      <c r="H7" s="7">
        <f t="shared" si="1"/>
        <v>4494.54</v>
      </c>
      <c r="I7" s="10">
        <v>0</v>
      </c>
      <c r="J7" s="9">
        <f t="shared" si="0"/>
        <v>4494.54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'Февраль 2014'!E8</f>
        <v>0</v>
      </c>
      <c r="E8" s="51"/>
      <c r="F8" s="7">
        <f t="shared" si="2"/>
        <v>0</v>
      </c>
      <c r="G8" s="23">
        <v>3.1</v>
      </c>
      <c r="H8" s="7">
        <f t="shared" si="1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/>
      <c r="G9" s="23">
        <v>3.1</v>
      </c>
      <c r="H9" s="7">
        <f t="shared" si="1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'Февраль 2014'!E10</f>
        <v>34.049999999999997</v>
      </c>
      <c r="E10" s="51">
        <v>182.56</v>
      </c>
      <c r="F10" s="7">
        <f t="shared" si="2"/>
        <v>148.51</v>
      </c>
      <c r="G10" s="23">
        <v>3.1</v>
      </c>
      <c r="H10" s="7">
        <f t="shared" si="1"/>
        <v>460.38</v>
      </c>
      <c r="I10" s="10">
        <v>0</v>
      </c>
      <c r="J10" s="9">
        <f t="shared" si="0"/>
        <v>460.38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'Февраль 2014'!E11</f>
        <v>535.09</v>
      </c>
      <c r="E11" s="51">
        <v>545.72</v>
      </c>
      <c r="F11" s="7">
        <f t="shared" si="2"/>
        <v>10.629999999999995</v>
      </c>
      <c r="G11" s="23">
        <v>3.1</v>
      </c>
      <c r="H11" s="7">
        <f t="shared" si="1"/>
        <v>32.950000000000003</v>
      </c>
      <c r="I11" s="10">
        <v>500</v>
      </c>
      <c r="J11" s="9">
        <f t="shared" si="0"/>
        <v>-467.05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'Февраль 2014'!E12</f>
        <v>0</v>
      </c>
      <c r="E12" s="51"/>
      <c r="F12" s="7">
        <f t="shared" si="2"/>
        <v>0</v>
      </c>
      <c r="G12" s="23">
        <v>3.1</v>
      </c>
      <c r="H12" s="7">
        <f t="shared" si="1"/>
        <v>0</v>
      </c>
      <c r="I12" s="10">
        <v>0</v>
      </c>
      <c r="J12" s="9">
        <f t="shared" si="0"/>
        <v>0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'Февраль 2014'!E13</f>
        <v>0.72</v>
      </c>
      <c r="E13" s="51">
        <v>0.72</v>
      </c>
      <c r="F13" s="7">
        <f t="shared" si="2"/>
        <v>0</v>
      </c>
      <c r="G13" s="23">
        <v>3.1</v>
      </c>
      <c r="H13" s="7">
        <f t="shared" si="1"/>
        <v>0</v>
      </c>
      <c r="I13" s="10">
        <v>0</v>
      </c>
      <c r="J13" s="9">
        <f t="shared" si="0"/>
        <v>0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'Февраль 2014'!E14</f>
        <v>4.0199999999999996</v>
      </c>
      <c r="E14" s="51">
        <v>4.03</v>
      </c>
      <c r="F14" s="7">
        <f t="shared" si="2"/>
        <v>1.0000000000000675E-2</v>
      </c>
      <c r="G14" s="23">
        <v>3.1</v>
      </c>
      <c r="H14" s="7">
        <f t="shared" si="1"/>
        <v>0.03</v>
      </c>
      <c r="I14" s="10">
        <v>0</v>
      </c>
      <c r="J14" s="9">
        <f t="shared" si="0"/>
        <v>0.03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'Февраль 2014'!E15</f>
        <v>0</v>
      </c>
      <c r="E15" s="51">
        <v>0</v>
      </c>
      <c r="F15" s="7">
        <f t="shared" si="2"/>
        <v>0</v>
      </c>
      <c r="G15" s="23">
        <v>3.1</v>
      </c>
      <c r="H15" s="7">
        <f t="shared" si="1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'Февраль 2014'!E16</f>
        <v>733.75</v>
      </c>
      <c r="E16" s="51">
        <v>1383.84</v>
      </c>
      <c r="F16" s="7">
        <f t="shared" si="2"/>
        <v>650.08999999999992</v>
      </c>
      <c r="G16" s="23">
        <v>3.1</v>
      </c>
      <c r="H16" s="7">
        <f t="shared" si="1"/>
        <v>2015.28</v>
      </c>
      <c r="I16" s="10">
        <v>0</v>
      </c>
      <c r="J16" s="9">
        <f t="shared" si="0"/>
        <v>2015.28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'Февраль 2014'!E17</f>
        <v>1295.1099999999999</v>
      </c>
      <c r="E17" s="51">
        <v>1295.1099999999999</v>
      </c>
      <c r="F17" s="7">
        <f t="shared" si="2"/>
        <v>0</v>
      </c>
      <c r="G17" s="23">
        <v>3.1</v>
      </c>
      <c r="H17" s="7">
        <f t="shared" si="1"/>
        <v>0</v>
      </c>
      <c r="I17" s="10">
        <v>0</v>
      </c>
      <c r="J17" s="9">
        <f t="shared" si="0"/>
        <v>0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'Февраль 2014'!E18</f>
        <v>729.25</v>
      </c>
      <c r="E18" s="51">
        <v>729.25</v>
      </c>
      <c r="F18" s="7">
        <f t="shared" si="2"/>
        <v>0</v>
      </c>
      <c r="G18" s="23">
        <v>3.1</v>
      </c>
      <c r="H18" s="7">
        <f t="shared" si="1"/>
        <v>0</v>
      </c>
      <c r="I18" s="10">
        <v>0</v>
      </c>
      <c r="J18" s="9">
        <f t="shared" si="0"/>
        <v>0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'Февраль 2014'!E19</f>
        <v>0</v>
      </c>
      <c r="E19" s="51"/>
      <c r="F19" s="7">
        <f t="shared" si="2"/>
        <v>0</v>
      </c>
      <c r="G19" s="23">
        <v>3.1</v>
      </c>
      <c r="H19" s="7">
        <f t="shared" si="1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'Февраль 2014'!E20</f>
        <v>392.01</v>
      </c>
      <c r="E20" s="51">
        <v>415.4</v>
      </c>
      <c r="F20" s="7">
        <f t="shared" si="2"/>
        <v>23.389999999999986</v>
      </c>
      <c r="G20" s="23">
        <v>3.1</v>
      </c>
      <c r="H20" s="7">
        <f t="shared" si="1"/>
        <v>72.510000000000005</v>
      </c>
      <c r="I20" s="10">
        <v>405.34</v>
      </c>
      <c r="J20" s="9">
        <f t="shared" si="0"/>
        <v>-332.83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'Февраль 2014'!E21</f>
        <v>1433.31</v>
      </c>
      <c r="E21" s="51">
        <v>2511.54</v>
      </c>
      <c r="F21" s="7">
        <f t="shared" si="2"/>
        <v>1078.23</v>
      </c>
      <c r="G21" s="23">
        <v>3.1</v>
      </c>
      <c r="H21" s="7">
        <f t="shared" si="1"/>
        <v>3342.51</v>
      </c>
      <c r="I21" s="10">
        <v>0</v>
      </c>
      <c r="J21" s="9">
        <f t="shared" si="0"/>
        <v>3342.51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'Февраль 2014'!E22</f>
        <v>1480.42</v>
      </c>
      <c r="E22" s="51">
        <v>1504.64</v>
      </c>
      <c r="F22" s="7">
        <f t="shared" si="2"/>
        <v>24.220000000000027</v>
      </c>
      <c r="G22" s="23">
        <v>3.1</v>
      </c>
      <c r="H22" s="7">
        <f t="shared" si="1"/>
        <v>75.08</v>
      </c>
      <c r="I22" s="10">
        <v>0</v>
      </c>
      <c r="J22" s="9">
        <f t="shared" si="0"/>
        <v>75.08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'Февраль 2014'!E23</f>
        <v>0</v>
      </c>
      <c r="E23" s="51">
        <v>0</v>
      </c>
      <c r="F23" s="7">
        <f t="shared" si="2"/>
        <v>0</v>
      </c>
      <c r="G23" s="23">
        <v>3.1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'Февраль 2014'!E24</f>
        <v>14687.88</v>
      </c>
      <c r="E24" s="51">
        <v>17236.87</v>
      </c>
      <c r="F24" s="7">
        <f t="shared" si="2"/>
        <v>2548.9899999999998</v>
      </c>
      <c r="G24" s="23">
        <v>3.1</v>
      </c>
      <c r="H24" s="7">
        <f t="shared" si="1"/>
        <v>7901.87</v>
      </c>
      <c r="I24" s="10">
        <f>10000+10500</f>
        <v>20500</v>
      </c>
      <c r="J24" s="9">
        <f t="shared" si="0"/>
        <v>-12598.130000000001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'Февраль 2014'!E25</f>
        <v>3383.96</v>
      </c>
      <c r="E25" s="51">
        <v>3392.31</v>
      </c>
      <c r="F25" s="7">
        <f t="shared" si="2"/>
        <v>8.3499999999999091</v>
      </c>
      <c r="G25" s="23">
        <v>3.1</v>
      </c>
      <c r="H25" s="7">
        <f t="shared" si="1"/>
        <v>25.88</v>
      </c>
      <c r="I25" s="10">
        <f>170.64+170.64+443.36+2274.47</f>
        <v>3059.1099999999997</v>
      </c>
      <c r="J25" s="9">
        <f t="shared" si="0"/>
        <v>-3033.2299999999996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'Февраль 2014'!E26</f>
        <v>2.79</v>
      </c>
      <c r="E26" s="51">
        <v>2.79</v>
      </c>
      <c r="F26" s="7">
        <f t="shared" si="2"/>
        <v>0</v>
      </c>
      <c r="G26" s="23">
        <v>3.1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'Февраль 2014'!E27</f>
        <v>157.63</v>
      </c>
      <c r="E27" s="51">
        <v>174.09</v>
      </c>
      <c r="F27" s="7">
        <f t="shared" si="2"/>
        <v>16.460000000000008</v>
      </c>
      <c r="G27" s="23">
        <v>3.1</v>
      </c>
      <c r="H27" s="7">
        <f t="shared" si="1"/>
        <v>51.03</v>
      </c>
      <c r="I27" s="10">
        <v>0</v>
      </c>
      <c r="J27" s="9">
        <f t="shared" si="0"/>
        <v>51.03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'Февраль 2014'!E28</f>
        <v>563.84</v>
      </c>
      <c r="E28" s="51">
        <v>563.84</v>
      </c>
      <c r="F28" s="7">
        <f t="shared" si="2"/>
        <v>0</v>
      </c>
      <c r="G28" s="23">
        <v>3.1</v>
      </c>
      <c r="H28" s="7">
        <f t="shared" si="1"/>
        <v>0</v>
      </c>
      <c r="I28" s="10">
        <v>0</v>
      </c>
      <c r="J28" s="9">
        <f t="shared" si="0"/>
        <v>0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'Февраль 2014'!E29</f>
        <v>332.89</v>
      </c>
      <c r="E29" s="51">
        <v>410.78</v>
      </c>
      <c r="F29" s="7">
        <f t="shared" si="2"/>
        <v>77.889999999999986</v>
      </c>
      <c r="G29" s="23">
        <v>3.1</v>
      </c>
      <c r="H29" s="7">
        <f t="shared" si="1"/>
        <v>241.46</v>
      </c>
      <c r="I29" s="10">
        <v>0</v>
      </c>
      <c r="J29" s="9">
        <f t="shared" si="0"/>
        <v>241.46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'Февраль 2014'!E30</f>
        <v>432.26</v>
      </c>
      <c r="E30" s="51">
        <v>472.42</v>
      </c>
      <c r="F30" s="7">
        <f t="shared" si="2"/>
        <v>40.160000000000025</v>
      </c>
      <c r="G30" s="23">
        <v>3.1</v>
      </c>
      <c r="H30" s="7">
        <f t="shared" si="1"/>
        <v>124.5</v>
      </c>
      <c r="I30" s="10">
        <v>0</v>
      </c>
      <c r="J30" s="9">
        <f t="shared" si="0"/>
        <v>124.5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'Февраль 2014'!E31</f>
        <v>1.08</v>
      </c>
      <c r="E31" s="51">
        <v>1.08</v>
      </c>
      <c r="F31" s="7">
        <f t="shared" si="2"/>
        <v>0</v>
      </c>
      <c r="G31" s="23">
        <v>3.1</v>
      </c>
      <c r="H31" s="7">
        <f t="shared" si="1"/>
        <v>0</v>
      </c>
      <c r="I31" s="10">
        <v>0</v>
      </c>
      <c r="J31" s="9">
        <f t="shared" si="0"/>
        <v>0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'Февраль 2014'!E32</f>
        <v>0</v>
      </c>
      <c r="E32" s="51"/>
      <c r="F32" s="7">
        <f t="shared" si="2"/>
        <v>0</v>
      </c>
      <c r="G32" s="23">
        <v>3.1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'Февраль 2014'!E33</f>
        <v>0</v>
      </c>
      <c r="E33" s="51"/>
      <c r="F33" s="7">
        <f t="shared" si="2"/>
        <v>0</v>
      </c>
      <c r="G33" s="23">
        <v>3.1</v>
      </c>
      <c r="H33" s="7">
        <f t="shared" si="1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'Февраль 2014'!E34</f>
        <v>75.52</v>
      </c>
      <c r="E34" s="51">
        <v>831.25</v>
      </c>
      <c r="F34" s="7">
        <f t="shared" si="2"/>
        <v>755.73</v>
      </c>
      <c r="G34" s="23">
        <v>3.1</v>
      </c>
      <c r="H34" s="7">
        <f t="shared" si="1"/>
        <v>2342.7600000000002</v>
      </c>
      <c r="I34" s="10">
        <v>0</v>
      </c>
      <c r="J34" s="9">
        <f t="shared" si="0"/>
        <v>2342.7600000000002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'Февраль 2014'!E35</f>
        <v>0</v>
      </c>
      <c r="E35" s="51"/>
      <c r="F35" s="7">
        <f t="shared" si="2"/>
        <v>0</v>
      </c>
      <c r="G35" s="23">
        <v>3.1</v>
      </c>
      <c r="H35" s="7">
        <f t="shared" si="1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'Февраль 2014'!E36</f>
        <v>7.64</v>
      </c>
      <c r="E36" s="51">
        <v>7.64</v>
      </c>
      <c r="F36" s="7">
        <f t="shared" si="2"/>
        <v>0</v>
      </c>
      <c r="G36" s="23">
        <v>3.1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'Февраль 2014'!E37</f>
        <v>1.33</v>
      </c>
      <c r="E37" s="51">
        <v>25.82</v>
      </c>
      <c r="F37" s="7">
        <f t="shared" si="2"/>
        <v>24.490000000000002</v>
      </c>
      <c r="G37" s="23">
        <v>3.1</v>
      </c>
      <c r="H37" s="7">
        <f t="shared" si="1"/>
        <v>75.92</v>
      </c>
      <c r="I37" s="10">
        <v>0</v>
      </c>
      <c r="J37" s="9">
        <f t="shared" si="0"/>
        <v>75.92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'Февраль 2014'!E38</f>
        <v>0</v>
      </c>
      <c r="E38" s="51"/>
      <c r="F38" s="7">
        <f t="shared" si="2"/>
        <v>0</v>
      </c>
      <c r="G38" s="23">
        <v>3.1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'Февраль 2014'!E39</f>
        <v>0</v>
      </c>
      <c r="E39" s="51"/>
      <c r="F39" s="7">
        <f t="shared" si="2"/>
        <v>0</v>
      </c>
      <c r="G39" s="23">
        <v>3.1</v>
      </c>
      <c r="H39" s="7">
        <f t="shared" si="1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'Февраль 2014'!E40</f>
        <v>3369.98</v>
      </c>
      <c r="E40" s="51">
        <v>3826.58</v>
      </c>
      <c r="F40" s="7">
        <f t="shared" si="2"/>
        <v>456.59999999999991</v>
      </c>
      <c r="G40" s="23">
        <v>3.1</v>
      </c>
      <c r="H40" s="7">
        <f t="shared" si="1"/>
        <v>1415.46</v>
      </c>
      <c r="I40" s="10">
        <v>0</v>
      </c>
      <c r="J40" s="9">
        <f t="shared" si="0"/>
        <v>1415.46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v>1.92</v>
      </c>
      <c r="E41" s="51">
        <v>1.92</v>
      </c>
      <c r="F41" s="7">
        <f t="shared" si="2"/>
        <v>0</v>
      </c>
      <c r="G41" s="23">
        <v>3.1</v>
      </c>
      <c r="H41" s="7">
        <f t="shared" si="1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'Февраль 2014'!E42</f>
        <v>0</v>
      </c>
      <c r="E42" s="51"/>
      <c r="F42" s="7">
        <f t="shared" si="2"/>
        <v>0</v>
      </c>
      <c r="G42" s="23">
        <v>3.1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v>1.47</v>
      </c>
      <c r="E43" s="51">
        <v>1.47</v>
      </c>
      <c r="F43" s="7">
        <f t="shared" si="2"/>
        <v>0</v>
      </c>
      <c r="G43" s="23">
        <v>3.1</v>
      </c>
      <c r="H43" s="7">
        <f t="shared" si="1"/>
        <v>0</v>
      </c>
      <c r="I43" s="10">
        <v>0</v>
      </c>
      <c r="J43" s="9">
        <f t="shared" si="0"/>
        <v>0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'Февраль 2014'!E44</f>
        <v>0</v>
      </c>
      <c r="E44" s="51"/>
      <c r="F44" s="7">
        <f t="shared" si="2"/>
        <v>0</v>
      </c>
      <c r="G44" s="23">
        <v>3.1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'Февраль 2014'!E45</f>
        <v>0</v>
      </c>
      <c r="E45" s="51"/>
      <c r="F45" s="7">
        <f t="shared" si="2"/>
        <v>0</v>
      </c>
      <c r="G45" s="23">
        <v>3.1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'Февраль 2014'!E46</f>
        <v>0</v>
      </c>
      <c r="E46" s="51"/>
      <c r="F46" s="7">
        <f t="shared" si="2"/>
        <v>0</v>
      </c>
      <c r="G46" s="23">
        <v>3.1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'Февраль 2014'!E47</f>
        <v>0</v>
      </c>
      <c r="E47" s="51"/>
      <c r="F47" s="7">
        <f t="shared" si="2"/>
        <v>0</v>
      </c>
      <c r="G47" s="23">
        <v>3.1</v>
      </c>
      <c r="H47" s="7">
        <f t="shared" si="1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'Февраль 2014'!E48</f>
        <v>13851.89</v>
      </c>
      <c r="E48" s="51">
        <v>15676.48</v>
      </c>
      <c r="F48" s="7">
        <f t="shared" si="2"/>
        <v>1824.5900000000001</v>
      </c>
      <c r="G48" s="23">
        <v>3.1</v>
      </c>
      <c r="H48" s="7">
        <f t="shared" si="1"/>
        <v>5656.23</v>
      </c>
      <c r="I48" s="10">
        <v>0</v>
      </c>
      <c r="J48" s="9">
        <f t="shared" si="0"/>
        <v>5656.23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'Февраль 2014'!E49</f>
        <v>0</v>
      </c>
      <c r="E49" s="51"/>
      <c r="F49" s="7">
        <f t="shared" si="2"/>
        <v>0</v>
      </c>
      <c r="G49" s="23">
        <v>3.1</v>
      </c>
      <c r="H49" s="7">
        <f t="shared" si="1"/>
        <v>0</v>
      </c>
      <c r="I49" s="10">
        <v>0</v>
      </c>
      <c r="J49" s="9">
        <f t="shared" si="0"/>
        <v>0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'Февраль 2014'!E50</f>
        <v>79.17</v>
      </c>
      <c r="E50" s="51">
        <v>196.35</v>
      </c>
      <c r="F50" s="7">
        <f t="shared" si="2"/>
        <v>117.17999999999999</v>
      </c>
      <c r="G50" s="23">
        <v>3.1</v>
      </c>
      <c r="H50" s="7">
        <f t="shared" si="1"/>
        <v>363.26</v>
      </c>
      <c r="I50" s="10">
        <v>0</v>
      </c>
      <c r="J50" s="9">
        <f t="shared" si="0"/>
        <v>363.26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'Февраль 2014'!E51</f>
        <v>0</v>
      </c>
      <c r="E51" s="51">
        <v>0</v>
      </c>
      <c r="F51" s="7">
        <f t="shared" si="2"/>
        <v>0</v>
      </c>
      <c r="G51" s="23">
        <v>3.1</v>
      </c>
      <c r="H51" s="7">
        <f t="shared" si="1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'Февраль 2014'!E52</f>
        <v>30.93</v>
      </c>
      <c r="E52" s="51">
        <v>30.93</v>
      </c>
      <c r="F52" s="7">
        <f t="shared" si="2"/>
        <v>0</v>
      </c>
      <c r="G52" s="23">
        <v>3.1</v>
      </c>
      <c r="H52" s="7">
        <f t="shared" si="1"/>
        <v>0</v>
      </c>
      <c r="I52" s="10">
        <v>0</v>
      </c>
      <c r="J52" s="9">
        <f t="shared" si="0"/>
        <v>0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'Февраль 2014'!E53</f>
        <v>0</v>
      </c>
      <c r="E53" s="51"/>
      <c r="F53" s="7">
        <f t="shared" si="2"/>
        <v>0</v>
      </c>
      <c r="G53" s="23">
        <v>3.1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'Февраль 2014'!E54</f>
        <v>919.9</v>
      </c>
      <c r="E54" s="51">
        <v>1208.55</v>
      </c>
      <c r="F54" s="7">
        <f t="shared" si="2"/>
        <v>288.64999999999998</v>
      </c>
      <c r="G54" s="23">
        <v>3.1</v>
      </c>
      <c r="H54" s="7">
        <f t="shared" si="1"/>
        <v>894.82</v>
      </c>
      <c r="I54" s="10">
        <v>0</v>
      </c>
      <c r="J54" s="9">
        <f t="shared" si="0"/>
        <v>894.82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'Февраль 2014'!E55</f>
        <v>0</v>
      </c>
      <c r="E55" s="51"/>
      <c r="F55" s="7">
        <f t="shared" si="2"/>
        <v>0</v>
      </c>
      <c r="G55" s="23">
        <v>3.1</v>
      </c>
      <c r="H55" s="7">
        <f t="shared" si="1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'Февраль 2014'!E56</f>
        <v>193.51</v>
      </c>
      <c r="E56" s="51">
        <v>616.77</v>
      </c>
      <c r="F56" s="7">
        <f t="shared" si="2"/>
        <v>423.26</v>
      </c>
      <c r="G56" s="23">
        <v>3.1</v>
      </c>
      <c r="H56" s="7">
        <f t="shared" si="1"/>
        <v>1312.11</v>
      </c>
      <c r="I56" s="10">
        <v>0</v>
      </c>
      <c r="J56" s="9">
        <f t="shared" si="0"/>
        <v>1312.11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'Февраль 2014'!E57</f>
        <v>0</v>
      </c>
      <c r="E57" s="51"/>
      <c r="F57" s="7">
        <f t="shared" si="2"/>
        <v>0</v>
      </c>
      <c r="G57" s="23">
        <v>3.1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'Февраль 2014'!E58</f>
        <v>0</v>
      </c>
      <c r="E58" s="51"/>
      <c r="F58" s="7">
        <f t="shared" si="2"/>
        <v>0</v>
      </c>
      <c r="G58" s="23">
        <v>3.1</v>
      </c>
      <c r="H58" s="7">
        <f t="shared" si="1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7">
        <f t="shared" si="1"/>
        <v>0</v>
      </c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'Февраль 2014'!E60</f>
        <v>0</v>
      </c>
      <c r="E60" s="51"/>
      <c r="F60" s="7">
        <f t="shared" si="2"/>
        <v>0</v>
      </c>
      <c r="G60" s="23">
        <v>3.1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'Февраль 2014'!E61</f>
        <v>0</v>
      </c>
      <c r="E61" s="51"/>
      <c r="F61" s="7">
        <f t="shared" si="2"/>
        <v>0</v>
      </c>
      <c r="G61" s="23">
        <v>3.1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'Февраль 2014'!E62</f>
        <v>0.73</v>
      </c>
      <c r="E62" s="51">
        <v>1.64</v>
      </c>
      <c r="F62" s="7">
        <f t="shared" si="2"/>
        <v>0.90999999999999992</v>
      </c>
      <c r="G62" s="23">
        <v>3.1</v>
      </c>
      <c r="H62" s="7">
        <f t="shared" si="1"/>
        <v>2.82</v>
      </c>
      <c r="I62" s="10">
        <v>0</v>
      </c>
      <c r="J62" s="9">
        <f t="shared" si="0"/>
        <v>2.82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v>1.62</v>
      </c>
      <c r="E63" s="51">
        <v>1.62</v>
      </c>
      <c r="F63" s="7">
        <f t="shared" si="2"/>
        <v>0</v>
      </c>
      <c r="G63" s="23">
        <v>3.1</v>
      </c>
      <c r="H63" s="7">
        <f t="shared" si="1"/>
        <v>0</v>
      </c>
      <c r="I63" s="10">
        <v>0</v>
      </c>
      <c r="J63" s="9">
        <f t="shared" si="0"/>
        <v>0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v>1.67</v>
      </c>
      <c r="E64" s="51">
        <v>1.87</v>
      </c>
      <c r="F64" s="7">
        <f t="shared" si="2"/>
        <v>0.20000000000000018</v>
      </c>
      <c r="G64" s="23">
        <v>3.1</v>
      </c>
      <c r="H64" s="7">
        <f t="shared" si="1"/>
        <v>0.62</v>
      </c>
      <c r="I64" s="10">
        <v>0</v>
      </c>
      <c r="J64" s="9">
        <f t="shared" si="0"/>
        <v>0.62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'Февраль 2014'!E65</f>
        <v>0</v>
      </c>
      <c r="E65" s="51"/>
      <c r="F65" s="7">
        <f t="shared" si="2"/>
        <v>0</v>
      </c>
      <c r="G65" s="23">
        <v>3.1</v>
      </c>
      <c r="H65" s="7">
        <f t="shared" si="1"/>
        <v>0</v>
      </c>
      <c r="I65" s="10">
        <v>0</v>
      </c>
      <c r="J65" s="9">
        <f t="shared" si="0"/>
        <v>0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'Февраль 2014'!E66</f>
        <v>0</v>
      </c>
      <c r="E66" s="51">
        <v>0</v>
      </c>
      <c r="F66" s="7">
        <f t="shared" si="2"/>
        <v>0</v>
      </c>
      <c r="G66" s="23">
        <v>3.1</v>
      </c>
      <c r="H66" s="7">
        <f t="shared" si="1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'Февраль 2014'!E67</f>
        <v>0.94</v>
      </c>
      <c r="E67" s="51">
        <v>0.94</v>
      </c>
      <c r="F67" s="7">
        <f t="shared" si="2"/>
        <v>0</v>
      </c>
      <c r="G67" s="23">
        <v>3.1</v>
      </c>
      <c r="H67" s="7">
        <f t="shared" ref="H67:H130" si="3">ROUND(F67*G67,2)</f>
        <v>0</v>
      </c>
      <c r="I67" s="10">
        <v>0</v>
      </c>
      <c r="J67" s="9">
        <f t="shared" si="0"/>
        <v>0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'Февраль 2014'!E68</f>
        <v>0</v>
      </c>
      <c r="E68" s="51"/>
      <c r="F68" s="7">
        <f t="shared" si="2"/>
        <v>0</v>
      </c>
      <c r="G68" s="23">
        <v>3.1</v>
      </c>
      <c r="H68" s="7">
        <f t="shared" si="3"/>
        <v>0</v>
      </c>
      <c r="I68" s="10">
        <v>0</v>
      </c>
      <c r="J68" s="9">
        <f t="shared" ref="J68:J134" si="4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'Февраль 2014'!E69</f>
        <v>0</v>
      </c>
      <c r="E69" s="51"/>
      <c r="F69" s="7">
        <f t="shared" si="2"/>
        <v>0</v>
      </c>
      <c r="G69" s="23">
        <v>3.1</v>
      </c>
      <c r="H69" s="7">
        <f t="shared" si="3"/>
        <v>0</v>
      </c>
      <c r="I69" s="10">
        <v>0</v>
      </c>
      <c r="J69" s="9">
        <f t="shared" si="4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'Февраль 2014'!E70</f>
        <v>0</v>
      </c>
      <c r="E70" s="51"/>
      <c r="F70" s="7">
        <f t="shared" ref="F70:F136" si="5">E70-D70</f>
        <v>0</v>
      </c>
      <c r="G70" s="23">
        <v>3.1</v>
      </c>
      <c r="H70" s="7">
        <f t="shared" si="3"/>
        <v>0</v>
      </c>
      <c r="I70" s="10">
        <v>0</v>
      </c>
      <c r="J70" s="9">
        <f t="shared" si="4"/>
        <v>0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'Февраль 2014'!E71</f>
        <v>0</v>
      </c>
      <c r="E71" s="51"/>
      <c r="F71" s="7">
        <f t="shared" si="5"/>
        <v>0</v>
      </c>
      <c r="G71" s="23">
        <v>3.1</v>
      </c>
      <c r="H71" s="7">
        <f t="shared" si="3"/>
        <v>0</v>
      </c>
      <c r="I71" s="10">
        <v>0</v>
      </c>
      <c r="J71" s="9">
        <f t="shared" si="4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'Февраль 2014'!E72</f>
        <v>0</v>
      </c>
      <c r="E72" s="51"/>
      <c r="F72" s="7">
        <f t="shared" si="5"/>
        <v>0</v>
      </c>
      <c r="G72" s="23">
        <v>3.1</v>
      </c>
      <c r="H72" s="7">
        <f t="shared" si="3"/>
        <v>0</v>
      </c>
      <c r="I72" s="10">
        <v>0</v>
      </c>
      <c r="J72" s="9">
        <f t="shared" si="4"/>
        <v>0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'Февраль 2014'!E73</f>
        <v>0</v>
      </c>
      <c r="E73" s="51"/>
      <c r="F73" s="7">
        <f t="shared" si="5"/>
        <v>0</v>
      </c>
      <c r="G73" s="23">
        <v>3.1</v>
      </c>
      <c r="H73" s="7">
        <f t="shared" si="3"/>
        <v>0</v>
      </c>
      <c r="I73" s="10">
        <v>0</v>
      </c>
      <c r="J73" s="9">
        <f t="shared" si="4"/>
        <v>0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'Февраль 2014'!E74</f>
        <v>0</v>
      </c>
      <c r="E74" s="51"/>
      <c r="F74" s="7">
        <f t="shared" si="5"/>
        <v>0</v>
      </c>
      <c r="G74" s="23">
        <v>3.1</v>
      </c>
      <c r="H74" s="7">
        <f t="shared" si="3"/>
        <v>0</v>
      </c>
      <c r="I74" s="10">
        <v>0</v>
      </c>
      <c r="J74" s="9">
        <f t="shared" si="4"/>
        <v>0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'Февраль 2014'!E75</f>
        <v>0</v>
      </c>
      <c r="E75" s="51"/>
      <c r="F75" s="7">
        <f t="shared" si="5"/>
        <v>0</v>
      </c>
      <c r="G75" s="23">
        <v>3.1</v>
      </c>
      <c r="H75" s="7">
        <f t="shared" si="3"/>
        <v>0</v>
      </c>
      <c r="I75" s="10">
        <v>0</v>
      </c>
      <c r="J75" s="9">
        <f t="shared" si="4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'Февраль 2014'!E76</f>
        <v>0</v>
      </c>
      <c r="E76" s="51"/>
      <c r="F76" s="7">
        <f t="shared" si="5"/>
        <v>0</v>
      </c>
      <c r="G76" s="23">
        <v>3.1</v>
      </c>
      <c r="H76" s="7">
        <f t="shared" si="3"/>
        <v>0</v>
      </c>
      <c r="I76" s="10">
        <v>0</v>
      </c>
      <c r="J76" s="9">
        <f t="shared" si="4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'Февраль 2014'!E77</f>
        <v>0</v>
      </c>
      <c r="E77" s="51"/>
      <c r="F77" s="7">
        <f t="shared" si="5"/>
        <v>0</v>
      </c>
      <c r="G77" s="23">
        <v>3.1</v>
      </c>
      <c r="H77" s="7">
        <f t="shared" si="3"/>
        <v>0</v>
      </c>
      <c r="I77" s="10">
        <v>0</v>
      </c>
      <c r="J77" s="9">
        <f t="shared" si="4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51"/>
      <c r="F78" s="7"/>
      <c r="G78" s="23"/>
      <c r="H78" s="7">
        <f t="shared" si="3"/>
        <v>0</v>
      </c>
      <c r="I78" s="10"/>
      <c r="J78" s="9"/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'Февраль 2014'!E79</f>
        <v>0</v>
      </c>
      <c r="E79" s="51"/>
      <c r="F79" s="7">
        <f t="shared" si="5"/>
        <v>0</v>
      </c>
      <c r="G79" s="23">
        <v>3.1</v>
      </c>
      <c r="H79" s="7">
        <f t="shared" si="3"/>
        <v>0</v>
      </c>
      <c r="I79" s="10">
        <v>0</v>
      </c>
      <c r="J79" s="9">
        <f t="shared" si="4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'Февраль 2014'!E80</f>
        <v>0</v>
      </c>
      <c r="E80" s="51"/>
      <c r="F80" s="7">
        <f t="shared" si="5"/>
        <v>0</v>
      </c>
      <c r="G80" s="23">
        <v>3.1</v>
      </c>
      <c r="H80" s="7">
        <f t="shared" si="3"/>
        <v>0</v>
      </c>
      <c r="I80" s="10">
        <v>0</v>
      </c>
      <c r="J80" s="9">
        <f t="shared" si="4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'Февраль 2014'!E81</f>
        <v>0</v>
      </c>
      <c r="E81" s="51"/>
      <c r="F81" s="7">
        <f t="shared" si="5"/>
        <v>0</v>
      </c>
      <c r="G81" s="23">
        <v>3.1</v>
      </c>
      <c r="H81" s="7">
        <f t="shared" si="3"/>
        <v>0</v>
      </c>
      <c r="I81" s="10">
        <v>0</v>
      </c>
      <c r="J81" s="9">
        <f t="shared" si="4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'Февраль 2014'!E82</f>
        <v>0</v>
      </c>
      <c r="E82" s="51"/>
      <c r="F82" s="7">
        <f t="shared" si="5"/>
        <v>0</v>
      </c>
      <c r="G82" s="23">
        <v>3.1</v>
      </c>
      <c r="H82" s="7">
        <f t="shared" si="3"/>
        <v>0</v>
      </c>
      <c r="I82" s="10">
        <v>0</v>
      </c>
      <c r="J82" s="9">
        <f t="shared" si="4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'Февраль 2014'!E83</f>
        <v>0</v>
      </c>
      <c r="E83" s="51"/>
      <c r="F83" s="7">
        <f t="shared" si="5"/>
        <v>0</v>
      </c>
      <c r="G83" s="23">
        <v>3.1</v>
      </c>
      <c r="H83" s="7">
        <f t="shared" si="3"/>
        <v>0</v>
      </c>
      <c r="I83" s="10">
        <v>0</v>
      </c>
      <c r="J83" s="9">
        <f t="shared" si="4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'Февраль 2014'!E84</f>
        <v>0</v>
      </c>
      <c r="E84" s="51"/>
      <c r="F84" s="7">
        <f t="shared" si="5"/>
        <v>0</v>
      </c>
      <c r="G84" s="23">
        <v>3.1</v>
      </c>
      <c r="H84" s="7">
        <f t="shared" si="3"/>
        <v>0</v>
      </c>
      <c r="I84" s="10">
        <v>0</v>
      </c>
      <c r="J84" s="9">
        <f t="shared" si="4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'Февраль 2014'!E85</f>
        <v>0</v>
      </c>
      <c r="E85" s="51"/>
      <c r="F85" s="7">
        <f t="shared" si="5"/>
        <v>0</v>
      </c>
      <c r="G85" s="23">
        <v>3.1</v>
      </c>
      <c r="H85" s="7">
        <f t="shared" si="3"/>
        <v>0</v>
      </c>
      <c r="I85" s="10">
        <v>0</v>
      </c>
      <c r="J85" s="9">
        <f t="shared" si="4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'Февраль 2014'!E86</f>
        <v>0</v>
      </c>
      <c r="E86" s="51"/>
      <c r="F86" s="7">
        <f t="shared" si="5"/>
        <v>0</v>
      </c>
      <c r="G86" s="23">
        <v>3.1</v>
      </c>
      <c r="H86" s="7">
        <f t="shared" si="3"/>
        <v>0</v>
      </c>
      <c r="I86" s="10">
        <v>0</v>
      </c>
      <c r="J86" s="9">
        <f t="shared" si="4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'Февраль 2014'!E87</f>
        <v>0</v>
      </c>
      <c r="E87" s="51"/>
      <c r="F87" s="7">
        <f t="shared" si="5"/>
        <v>0</v>
      </c>
      <c r="G87" s="23">
        <v>3.1</v>
      </c>
      <c r="H87" s="7">
        <f t="shared" si="3"/>
        <v>0</v>
      </c>
      <c r="I87" s="10">
        <v>0</v>
      </c>
      <c r="J87" s="9">
        <f t="shared" si="4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'Февраль 2014'!E88</f>
        <v>0</v>
      </c>
      <c r="E88" s="51"/>
      <c r="F88" s="7">
        <f t="shared" si="5"/>
        <v>0</v>
      </c>
      <c r="G88" s="23">
        <v>3.1</v>
      </c>
      <c r="H88" s="7">
        <f t="shared" si="3"/>
        <v>0</v>
      </c>
      <c r="I88" s="10">
        <v>0</v>
      </c>
      <c r="J88" s="9">
        <f t="shared" si="4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'Февраль 2014'!E89</f>
        <v>0</v>
      </c>
      <c r="E89" s="51"/>
      <c r="F89" s="7">
        <f t="shared" si="5"/>
        <v>0</v>
      </c>
      <c r="G89" s="23">
        <v>3.1</v>
      </c>
      <c r="H89" s="7">
        <f t="shared" si="3"/>
        <v>0</v>
      </c>
      <c r="I89" s="10">
        <v>0</v>
      </c>
      <c r="J89" s="9">
        <f t="shared" si="4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'Февраль 2014'!E90</f>
        <v>0</v>
      </c>
      <c r="E90" s="51"/>
      <c r="F90" s="7">
        <f t="shared" si="5"/>
        <v>0</v>
      </c>
      <c r="G90" s="23">
        <v>3.1</v>
      </c>
      <c r="H90" s="7">
        <f t="shared" si="3"/>
        <v>0</v>
      </c>
      <c r="I90" s="10">
        <v>0</v>
      </c>
      <c r="J90" s="9">
        <f t="shared" si="4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'Февраль 2014'!E91</f>
        <v>0</v>
      </c>
      <c r="E91" s="51"/>
      <c r="F91" s="7">
        <f t="shared" si="5"/>
        <v>0</v>
      </c>
      <c r="G91" s="23">
        <v>3.1</v>
      </c>
      <c r="H91" s="7">
        <f t="shared" si="3"/>
        <v>0</v>
      </c>
      <c r="I91" s="10">
        <v>0</v>
      </c>
      <c r="J91" s="9">
        <f t="shared" si="4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'Февраль 2014'!E92</f>
        <v>0</v>
      </c>
      <c r="E92" s="51"/>
      <c r="F92" s="7">
        <f t="shared" si="5"/>
        <v>0</v>
      </c>
      <c r="G92" s="23">
        <v>3.1</v>
      </c>
      <c r="H92" s="7">
        <f t="shared" si="3"/>
        <v>0</v>
      </c>
      <c r="I92" s="10">
        <v>0</v>
      </c>
      <c r="J92" s="9">
        <f t="shared" si="4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'Февраль 2014'!E93</f>
        <v>0</v>
      </c>
      <c r="E93" s="51"/>
      <c r="F93" s="7">
        <f t="shared" si="5"/>
        <v>0</v>
      </c>
      <c r="G93" s="23">
        <v>3.1</v>
      </c>
      <c r="H93" s="7">
        <f t="shared" si="3"/>
        <v>0</v>
      </c>
      <c r="I93" s="10">
        <v>0</v>
      </c>
      <c r="J93" s="9">
        <f t="shared" si="4"/>
        <v>0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'Февраль 2014'!E94</f>
        <v>0</v>
      </c>
      <c r="E94" s="51"/>
      <c r="F94" s="7">
        <f t="shared" si="5"/>
        <v>0</v>
      </c>
      <c r="G94" s="23">
        <v>3.1</v>
      </c>
      <c r="H94" s="7">
        <f t="shared" si="3"/>
        <v>0</v>
      </c>
      <c r="I94" s="10">
        <v>0</v>
      </c>
      <c r="J94" s="9">
        <f t="shared" si="4"/>
        <v>0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'Февраль 2014'!E95</f>
        <v>0</v>
      </c>
      <c r="E95" s="51"/>
      <c r="F95" s="7">
        <f t="shared" si="5"/>
        <v>0</v>
      </c>
      <c r="G95" s="23">
        <v>3.1</v>
      </c>
      <c r="H95" s="7">
        <f t="shared" si="3"/>
        <v>0</v>
      </c>
      <c r="I95" s="10">
        <v>0</v>
      </c>
      <c r="J95" s="9">
        <f t="shared" si="4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'Февраль 2014'!E96</f>
        <v>0</v>
      </c>
      <c r="E96" s="51"/>
      <c r="F96" s="7">
        <f t="shared" si="5"/>
        <v>0</v>
      </c>
      <c r="G96" s="23">
        <v>3.1</v>
      </c>
      <c r="H96" s="7">
        <f t="shared" si="3"/>
        <v>0</v>
      </c>
      <c r="I96" s="10">
        <v>0</v>
      </c>
      <c r="J96" s="9">
        <f t="shared" si="4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'Февраль 2014'!E97</f>
        <v>22.28</v>
      </c>
      <c r="E97" s="51">
        <v>124.34</v>
      </c>
      <c r="F97" s="7">
        <f t="shared" si="5"/>
        <v>102.06</v>
      </c>
      <c r="G97" s="23">
        <v>3.1</v>
      </c>
      <c r="H97" s="7">
        <f t="shared" si="3"/>
        <v>316.39</v>
      </c>
      <c r="I97" s="10">
        <v>0</v>
      </c>
      <c r="J97" s="9">
        <f t="shared" si="4"/>
        <v>316.39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'Февраль 2014'!E98</f>
        <v>0</v>
      </c>
      <c r="E98" s="51">
        <v>0</v>
      </c>
      <c r="F98" s="7">
        <f t="shared" si="5"/>
        <v>0</v>
      </c>
      <c r="G98" s="23">
        <v>3.1</v>
      </c>
      <c r="H98" s="7">
        <f t="shared" si="3"/>
        <v>0</v>
      </c>
      <c r="I98" s="10">
        <v>0</v>
      </c>
      <c r="J98" s="9">
        <f t="shared" si="4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'Февраль 2014'!E99</f>
        <v>0</v>
      </c>
      <c r="E99" s="51"/>
      <c r="F99" s="7">
        <f t="shared" si="5"/>
        <v>0</v>
      </c>
      <c r="G99" s="23">
        <v>3.1</v>
      </c>
      <c r="H99" s="7">
        <f t="shared" si="3"/>
        <v>0</v>
      </c>
      <c r="I99" s="10">
        <v>0</v>
      </c>
      <c r="J99" s="9">
        <f t="shared" si="4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'Февраль 2014'!E100</f>
        <v>0</v>
      </c>
      <c r="E100" s="51"/>
      <c r="F100" s="7">
        <f t="shared" si="5"/>
        <v>0</v>
      </c>
      <c r="G100" s="23">
        <v>3.1</v>
      </c>
      <c r="H100" s="7">
        <f t="shared" si="3"/>
        <v>0</v>
      </c>
      <c r="I100" s="10">
        <v>0</v>
      </c>
      <c r="J100" s="9">
        <f t="shared" si="4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'Февраль 2014'!E101</f>
        <v>0</v>
      </c>
      <c r="E101" s="51"/>
      <c r="F101" s="7">
        <f t="shared" si="5"/>
        <v>0</v>
      </c>
      <c r="G101" s="23">
        <v>3.1</v>
      </c>
      <c r="H101" s="7">
        <f t="shared" si="3"/>
        <v>0</v>
      </c>
      <c r="I101" s="10">
        <v>0</v>
      </c>
      <c r="J101" s="9">
        <f t="shared" si="4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'Февраль 2014'!E102</f>
        <v>0</v>
      </c>
      <c r="E102" s="51"/>
      <c r="F102" s="7">
        <f t="shared" si="5"/>
        <v>0</v>
      </c>
      <c r="G102" s="23">
        <v>3.1</v>
      </c>
      <c r="H102" s="7">
        <f t="shared" si="3"/>
        <v>0</v>
      </c>
      <c r="I102" s="10">
        <v>0</v>
      </c>
      <c r="J102" s="9">
        <f t="shared" si="4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'Февраль 2014'!E103</f>
        <v>0</v>
      </c>
      <c r="E103" s="51"/>
      <c r="F103" s="7">
        <f t="shared" si="5"/>
        <v>0</v>
      </c>
      <c r="G103" s="23">
        <v>3.1</v>
      </c>
      <c r="H103" s="7">
        <f t="shared" si="3"/>
        <v>0</v>
      </c>
      <c r="I103" s="10">
        <v>0</v>
      </c>
      <c r="J103" s="9">
        <f t="shared" si="4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'Февраль 2014'!E104</f>
        <v>0</v>
      </c>
      <c r="E104" s="51"/>
      <c r="F104" s="7">
        <f t="shared" si="5"/>
        <v>0</v>
      </c>
      <c r="G104" s="23">
        <v>3.1</v>
      </c>
      <c r="H104" s="7">
        <f t="shared" si="3"/>
        <v>0</v>
      </c>
      <c r="I104" s="10">
        <v>0</v>
      </c>
      <c r="J104" s="9">
        <f t="shared" si="4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'Февраль 2014'!E105</f>
        <v>0</v>
      </c>
      <c r="E105" s="51"/>
      <c r="F105" s="7">
        <f t="shared" si="5"/>
        <v>0</v>
      </c>
      <c r="G105" s="23">
        <v>3.1</v>
      </c>
      <c r="H105" s="7">
        <f t="shared" si="3"/>
        <v>0</v>
      </c>
      <c r="I105" s="10">
        <v>0</v>
      </c>
      <c r="J105" s="9">
        <f t="shared" si="4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'Февраль 2014'!E106</f>
        <v>0</v>
      </c>
      <c r="E106" s="51"/>
      <c r="F106" s="7">
        <f t="shared" si="5"/>
        <v>0</v>
      </c>
      <c r="G106" s="23">
        <v>3.1</v>
      </c>
      <c r="H106" s="7">
        <f t="shared" si="3"/>
        <v>0</v>
      </c>
      <c r="I106" s="10">
        <v>0</v>
      </c>
      <c r="J106" s="9">
        <f t="shared" si="4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'Февраль 2014'!E107</f>
        <v>1072.8399999999999</v>
      </c>
      <c r="E107" s="51">
        <v>1075.69</v>
      </c>
      <c r="F107" s="7">
        <f t="shared" si="5"/>
        <v>2.8500000000001364</v>
      </c>
      <c r="G107" s="23">
        <v>3.1</v>
      </c>
      <c r="H107" s="7">
        <f t="shared" si="3"/>
        <v>8.84</v>
      </c>
      <c r="I107" s="10">
        <v>0</v>
      </c>
      <c r="J107" s="9">
        <f t="shared" si="4"/>
        <v>8.84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'Февраль 2014'!E108</f>
        <v>0</v>
      </c>
      <c r="E108" s="51"/>
      <c r="F108" s="7">
        <f t="shared" si="5"/>
        <v>0</v>
      </c>
      <c r="G108" s="23">
        <v>3.1</v>
      </c>
      <c r="H108" s="7">
        <f t="shared" si="3"/>
        <v>0</v>
      </c>
      <c r="I108" s="10">
        <v>0</v>
      </c>
      <c r="J108" s="9">
        <f t="shared" si="4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'Февраль 2014'!E109</f>
        <v>0</v>
      </c>
      <c r="E109" s="51"/>
      <c r="F109" s="7">
        <f t="shared" si="5"/>
        <v>0</v>
      </c>
      <c r="G109" s="23">
        <v>3.1</v>
      </c>
      <c r="H109" s="7">
        <f t="shared" si="3"/>
        <v>0</v>
      </c>
      <c r="I109" s="10">
        <v>0</v>
      </c>
      <c r="J109" s="9">
        <f t="shared" si="4"/>
        <v>0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'Февраль 2014'!E110</f>
        <v>0</v>
      </c>
      <c r="E110" s="51"/>
      <c r="F110" s="7">
        <f t="shared" si="5"/>
        <v>0</v>
      </c>
      <c r="G110" s="23">
        <v>3.1</v>
      </c>
      <c r="H110" s="7">
        <f t="shared" si="3"/>
        <v>0</v>
      </c>
      <c r="I110" s="10">
        <v>0</v>
      </c>
      <c r="J110" s="9">
        <f t="shared" si="4"/>
        <v>0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'Февраль 2014'!E111</f>
        <v>0</v>
      </c>
      <c r="E111" s="51"/>
      <c r="F111" s="7">
        <f t="shared" si="5"/>
        <v>0</v>
      </c>
      <c r="G111" s="23">
        <v>3.1</v>
      </c>
      <c r="H111" s="7">
        <f t="shared" si="3"/>
        <v>0</v>
      </c>
      <c r="I111" s="10">
        <v>0</v>
      </c>
      <c r="J111" s="9">
        <f t="shared" si="4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'Февраль 2014'!E112</f>
        <v>1456.62</v>
      </c>
      <c r="E112" s="51">
        <v>1597.29</v>
      </c>
      <c r="F112" s="7">
        <f t="shared" si="5"/>
        <v>140.67000000000007</v>
      </c>
      <c r="G112" s="23">
        <v>3.1</v>
      </c>
      <c r="H112" s="7">
        <f t="shared" si="3"/>
        <v>436.08</v>
      </c>
      <c r="I112" s="10">
        <v>2800</v>
      </c>
      <c r="J112" s="9">
        <f t="shared" si="4"/>
        <v>-2363.92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'Февраль 2014'!E113</f>
        <v>0</v>
      </c>
      <c r="E113" s="51"/>
      <c r="F113" s="7">
        <f t="shared" si="5"/>
        <v>0</v>
      </c>
      <c r="G113" s="23">
        <v>3.1</v>
      </c>
      <c r="H113" s="7">
        <f t="shared" si="3"/>
        <v>0</v>
      </c>
      <c r="I113" s="10">
        <v>0</v>
      </c>
      <c r="J113" s="9">
        <f t="shared" si="4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'Февраль 2014'!E114</f>
        <v>0</v>
      </c>
      <c r="E114" s="51"/>
      <c r="F114" s="7">
        <f t="shared" si="5"/>
        <v>0</v>
      </c>
      <c r="G114" s="23">
        <v>3.1</v>
      </c>
      <c r="H114" s="7">
        <f t="shared" si="3"/>
        <v>0</v>
      </c>
      <c r="I114" s="10">
        <v>0</v>
      </c>
      <c r="J114" s="9">
        <f t="shared" si="4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'Февраль 2014'!E115</f>
        <v>0</v>
      </c>
      <c r="E115" s="51"/>
      <c r="F115" s="7">
        <f t="shared" si="5"/>
        <v>0</v>
      </c>
      <c r="G115" s="23">
        <v>3.1</v>
      </c>
      <c r="H115" s="7">
        <f t="shared" si="3"/>
        <v>0</v>
      </c>
      <c r="I115" s="10">
        <v>0</v>
      </c>
      <c r="J115" s="9">
        <f t="shared" si="4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'Февраль 2014'!E116</f>
        <v>0</v>
      </c>
      <c r="E116" s="51"/>
      <c r="F116" s="7">
        <f t="shared" si="5"/>
        <v>0</v>
      </c>
      <c r="G116" s="23">
        <v>3.1</v>
      </c>
      <c r="H116" s="7">
        <f t="shared" si="3"/>
        <v>0</v>
      </c>
      <c r="I116" s="10">
        <v>0</v>
      </c>
      <c r="J116" s="9">
        <f t="shared" si="4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51"/>
      <c r="F117" s="7"/>
      <c r="G117" s="23">
        <v>3.1</v>
      </c>
      <c r="H117" s="7">
        <f t="shared" si="3"/>
        <v>0</v>
      </c>
      <c r="I117" s="10">
        <v>0</v>
      </c>
      <c r="J117" s="9">
        <f t="shared" si="4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'Февраль 2014'!E118</f>
        <v>0</v>
      </c>
      <c r="E118" s="51"/>
      <c r="F118" s="7">
        <f t="shared" si="5"/>
        <v>0</v>
      </c>
      <c r="G118" s="23">
        <v>3.1</v>
      </c>
      <c r="H118" s="7">
        <f t="shared" si="3"/>
        <v>0</v>
      </c>
      <c r="I118" s="10">
        <v>0</v>
      </c>
      <c r="J118" s="9">
        <f t="shared" si="4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v>3.1</v>
      </c>
      <c r="H119" s="7">
        <f t="shared" si="3"/>
        <v>0</v>
      </c>
      <c r="I119" s="10">
        <v>0</v>
      </c>
      <c r="J119" s="9">
        <f t="shared" si="4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'Февраль 2014'!E120</f>
        <v>32.200000000000003</v>
      </c>
      <c r="E120" s="51">
        <v>32.200000000000003</v>
      </c>
      <c r="F120" s="7">
        <f t="shared" si="5"/>
        <v>0</v>
      </c>
      <c r="G120" s="23">
        <v>3.1</v>
      </c>
      <c r="H120" s="7">
        <f t="shared" si="3"/>
        <v>0</v>
      </c>
      <c r="I120" s="10">
        <v>0</v>
      </c>
      <c r="J120" s="9">
        <f t="shared" si="4"/>
        <v>0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'Февраль 2014'!E121</f>
        <v>0</v>
      </c>
      <c r="E121" s="51"/>
      <c r="F121" s="7">
        <f t="shared" si="5"/>
        <v>0</v>
      </c>
      <c r="G121" s="23">
        <v>3.1</v>
      </c>
      <c r="H121" s="7">
        <f t="shared" si="3"/>
        <v>0</v>
      </c>
      <c r="I121" s="10">
        <v>0</v>
      </c>
      <c r="J121" s="9">
        <f t="shared" si="4"/>
        <v>0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'Февраль 2014'!E122</f>
        <v>204.05</v>
      </c>
      <c r="E122" s="51">
        <v>211.33</v>
      </c>
      <c r="F122" s="7">
        <f t="shared" si="5"/>
        <v>7.2800000000000011</v>
      </c>
      <c r="G122" s="23">
        <v>3.1</v>
      </c>
      <c r="H122" s="7">
        <f t="shared" si="3"/>
        <v>22.57</v>
      </c>
      <c r="I122" s="10">
        <v>0</v>
      </c>
      <c r="J122" s="9">
        <f t="shared" si="4"/>
        <v>22.57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'Февраль 2014'!E123</f>
        <v>2938.41</v>
      </c>
      <c r="E123" s="51">
        <v>3244.01</v>
      </c>
      <c r="F123" s="7">
        <f t="shared" si="5"/>
        <v>305.60000000000036</v>
      </c>
      <c r="G123" s="23">
        <v>3.1</v>
      </c>
      <c r="H123" s="7">
        <f t="shared" si="3"/>
        <v>947.36</v>
      </c>
      <c r="I123" s="10">
        <v>0</v>
      </c>
      <c r="J123" s="9">
        <f t="shared" si="4"/>
        <v>947.36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'Февраль 2014'!E124</f>
        <v>2058.89</v>
      </c>
      <c r="E124" s="51">
        <v>2273.0300000000002</v>
      </c>
      <c r="F124" s="7">
        <f t="shared" si="5"/>
        <v>214.14000000000033</v>
      </c>
      <c r="G124" s="23">
        <v>3.1</v>
      </c>
      <c r="H124" s="7">
        <f t="shared" si="3"/>
        <v>663.83</v>
      </c>
      <c r="I124" s="10">
        <v>0</v>
      </c>
      <c r="J124" s="9">
        <f t="shared" si="4"/>
        <v>663.83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'Февраль 2014'!E125</f>
        <v>788.04</v>
      </c>
      <c r="E125" s="51">
        <v>859.01</v>
      </c>
      <c r="F125" s="7">
        <f t="shared" si="5"/>
        <v>70.970000000000027</v>
      </c>
      <c r="G125" s="23">
        <v>3.1</v>
      </c>
      <c r="H125" s="7">
        <f t="shared" si="3"/>
        <v>220.01</v>
      </c>
      <c r="I125" s="10">
        <v>0</v>
      </c>
      <c r="J125" s="9">
        <f t="shared" si="4"/>
        <v>220.01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'Февраль 2014'!E126</f>
        <v>839.69</v>
      </c>
      <c r="E126" s="51">
        <v>901.78</v>
      </c>
      <c r="F126" s="7">
        <f t="shared" si="5"/>
        <v>62.089999999999918</v>
      </c>
      <c r="G126" s="23">
        <v>3.1</v>
      </c>
      <c r="H126" s="7">
        <f t="shared" si="3"/>
        <v>192.48</v>
      </c>
      <c r="I126" s="10">
        <v>0</v>
      </c>
      <c r="J126" s="9">
        <f t="shared" si="4"/>
        <v>192.48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'Февраль 2014'!E127</f>
        <v>17.79</v>
      </c>
      <c r="E127" s="51">
        <v>17.79</v>
      </c>
      <c r="F127" s="7">
        <f t="shared" si="5"/>
        <v>0</v>
      </c>
      <c r="G127" s="23">
        <v>3.1</v>
      </c>
      <c r="H127" s="7">
        <f t="shared" si="3"/>
        <v>0</v>
      </c>
      <c r="I127" s="10">
        <v>0</v>
      </c>
      <c r="J127" s="9">
        <f t="shared" si="4"/>
        <v>0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'Февраль 2014'!E128</f>
        <v>109.78</v>
      </c>
      <c r="E128" s="51">
        <v>136.24</v>
      </c>
      <c r="F128" s="7">
        <f t="shared" si="5"/>
        <v>26.460000000000008</v>
      </c>
      <c r="G128" s="23">
        <v>3.1</v>
      </c>
      <c r="H128" s="7">
        <f t="shared" si="3"/>
        <v>82.03</v>
      </c>
      <c r="I128" s="10">
        <v>0</v>
      </c>
      <c r="J128" s="9">
        <f t="shared" si="4"/>
        <v>82.03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'Февраль 2014'!E129</f>
        <v>0</v>
      </c>
      <c r="E129" s="51"/>
      <c r="F129" s="7">
        <f t="shared" si="5"/>
        <v>0</v>
      </c>
      <c r="G129" s="23">
        <v>3.1</v>
      </c>
      <c r="H129" s="7">
        <f t="shared" si="3"/>
        <v>0</v>
      </c>
      <c r="I129" s="10">
        <v>0</v>
      </c>
      <c r="J129" s="9">
        <f t="shared" si="4"/>
        <v>0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'Февраль 2014'!E130</f>
        <v>56.24</v>
      </c>
      <c r="E130" s="51">
        <v>56.24</v>
      </c>
      <c r="F130" s="7">
        <f t="shared" si="5"/>
        <v>0</v>
      </c>
      <c r="G130" s="23">
        <v>3.1</v>
      </c>
      <c r="H130" s="7">
        <f t="shared" si="3"/>
        <v>0</v>
      </c>
      <c r="I130" s="10">
        <v>0</v>
      </c>
      <c r="J130" s="9">
        <f t="shared" si="4"/>
        <v>0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'Февраль 2014'!E131</f>
        <v>4567.82</v>
      </c>
      <c r="E131" s="51">
        <v>5235.92</v>
      </c>
      <c r="F131" s="7">
        <f t="shared" si="5"/>
        <v>668.10000000000036</v>
      </c>
      <c r="G131" s="23">
        <v>3.1</v>
      </c>
      <c r="H131" s="7">
        <f t="shared" ref="H131:H194" si="6">ROUND(F131*G131,2)</f>
        <v>2071.11</v>
      </c>
      <c r="I131" s="10">
        <v>3838.24</v>
      </c>
      <c r="J131" s="9">
        <f t="shared" si="4"/>
        <v>-1767.1299999999997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'Февраль 2014'!E132</f>
        <v>2.86</v>
      </c>
      <c r="E132" s="51">
        <v>2.86</v>
      </c>
      <c r="F132" s="7">
        <f t="shared" si="5"/>
        <v>0</v>
      </c>
      <c r="G132" s="23">
        <v>3.1</v>
      </c>
      <c r="H132" s="7">
        <f t="shared" si="6"/>
        <v>0</v>
      </c>
      <c r="I132" s="10">
        <v>0</v>
      </c>
      <c r="J132" s="9">
        <f t="shared" si="4"/>
        <v>0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'Февраль 2014'!E133</f>
        <v>679.88</v>
      </c>
      <c r="E133" s="51">
        <v>679.88</v>
      </c>
      <c r="F133" s="7">
        <f t="shared" si="5"/>
        <v>0</v>
      </c>
      <c r="G133" s="23">
        <v>3.1</v>
      </c>
      <c r="H133" s="7">
        <f t="shared" si="6"/>
        <v>0</v>
      </c>
      <c r="I133" s="10">
        <v>0</v>
      </c>
      <c r="J133" s="9">
        <f t="shared" si="4"/>
        <v>0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'Февраль 2014'!E134</f>
        <v>2.34</v>
      </c>
      <c r="E134" s="51">
        <v>2.34</v>
      </c>
      <c r="F134" s="7">
        <f t="shared" si="5"/>
        <v>0</v>
      </c>
      <c r="G134" s="23">
        <v>3.1</v>
      </c>
      <c r="H134" s="7">
        <f t="shared" si="6"/>
        <v>0</v>
      </c>
      <c r="I134" s="10">
        <v>0</v>
      </c>
      <c r="J134" s="9">
        <f t="shared" si="4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'Февраль 2014'!E135</f>
        <v>1842.58</v>
      </c>
      <c r="E135" s="51">
        <v>2159.92</v>
      </c>
      <c r="F135" s="7">
        <f t="shared" si="5"/>
        <v>317.34000000000015</v>
      </c>
      <c r="G135" s="23">
        <v>3.1</v>
      </c>
      <c r="H135" s="7">
        <f t="shared" si="6"/>
        <v>983.75</v>
      </c>
      <c r="I135" s="10">
        <v>4515</v>
      </c>
      <c r="J135" s="9">
        <f t="shared" ref="J135:J198" si="7">H135-I135</f>
        <v>-3531.25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'Февраль 2014'!E136</f>
        <v>1717.21</v>
      </c>
      <c r="E136" s="51">
        <v>1786.79</v>
      </c>
      <c r="F136" s="7">
        <f t="shared" si="5"/>
        <v>69.579999999999927</v>
      </c>
      <c r="G136" s="23">
        <v>3.1</v>
      </c>
      <c r="H136" s="7">
        <f t="shared" si="6"/>
        <v>215.7</v>
      </c>
      <c r="I136" s="10">
        <v>0</v>
      </c>
      <c r="J136" s="9">
        <f t="shared" si="7"/>
        <v>215.7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'Февраль 2014'!E137</f>
        <v>0</v>
      </c>
      <c r="E137" s="51"/>
      <c r="F137" s="7">
        <f t="shared" ref="F137:F200" si="8">E137-D137</f>
        <v>0</v>
      </c>
      <c r="G137" s="23">
        <v>3.1</v>
      </c>
      <c r="H137" s="7">
        <f t="shared" si="6"/>
        <v>0</v>
      </c>
      <c r="I137" s="10">
        <v>0</v>
      </c>
      <c r="J137" s="9">
        <f t="shared" si="7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'Февраль 2014'!E138</f>
        <v>0</v>
      </c>
      <c r="E138" s="51"/>
      <c r="F138" s="7">
        <f t="shared" si="8"/>
        <v>0</v>
      </c>
      <c r="G138" s="23">
        <v>3.1</v>
      </c>
      <c r="H138" s="7">
        <f t="shared" si="6"/>
        <v>0</v>
      </c>
      <c r="I138" s="10">
        <v>0</v>
      </c>
      <c r="J138" s="9">
        <f t="shared" si="7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'Февраль 2014'!E139</f>
        <v>0</v>
      </c>
      <c r="E139" s="51"/>
      <c r="F139" s="7">
        <f t="shared" si="8"/>
        <v>0</v>
      </c>
      <c r="G139" s="23">
        <v>3.1</v>
      </c>
      <c r="H139" s="7">
        <f t="shared" si="6"/>
        <v>0</v>
      </c>
      <c r="I139" s="10">
        <v>0</v>
      </c>
      <c r="J139" s="9">
        <f t="shared" si="7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'Февраль 2014'!E140</f>
        <v>0.72</v>
      </c>
      <c r="E140" s="51">
        <v>0.72</v>
      </c>
      <c r="F140" s="7">
        <f t="shared" si="8"/>
        <v>0</v>
      </c>
      <c r="G140" s="23">
        <v>3.1</v>
      </c>
      <c r="H140" s="7">
        <f t="shared" si="6"/>
        <v>0</v>
      </c>
      <c r="I140" s="10">
        <v>0</v>
      </c>
      <c r="J140" s="9">
        <f t="shared" si="7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'Февраль 2014'!E141</f>
        <v>65.28</v>
      </c>
      <c r="E141" s="51">
        <v>68.7</v>
      </c>
      <c r="F141" s="7">
        <f t="shared" si="8"/>
        <v>3.4200000000000017</v>
      </c>
      <c r="G141" s="23">
        <v>3.1</v>
      </c>
      <c r="H141" s="7">
        <f t="shared" si="6"/>
        <v>10.6</v>
      </c>
      <c r="I141" s="10">
        <v>0</v>
      </c>
      <c r="J141" s="9">
        <f t="shared" si="7"/>
        <v>10.6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'Февраль 2014'!E142</f>
        <v>0</v>
      </c>
      <c r="E142" s="51"/>
      <c r="F142" s="7">
        <f t="shared" si="8"/>
        <v>0</v>
      </c>
      <c r="G142" s="23">
        <v>3.1</v>
      </c>
      <c r="H142" s="7">
        <f t="shared" si="6"/>
        <v>0</v>
      </c>
      <c r="I142" s="10">
        <v>0</v>
      </c>
      <c r="J142" s="9">
        <f t="shared" si="7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'Февраль 2014'!E143</f>
        <v>59.38</v>
      </c>
      <c r="E143" s="51">
        <v>59.38</v>
      </c>
      <c r="F143" s="7">
        <f t="shared" si="8"/>
        <v>0</v>
      </c>
      <c r="G143" s="23">
        <v>3.1</v>
      </c>
      <c r="H143" s="7">
        <f t="shared" si="6"/>
        <v>0</v>
      </c>
      <c r="I143" s="10">
        <v>0</v>
      </c>
      <c r="J143" s="9">
        <f t="shared" si="7"/>
        <v>0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'Февраль 2014'!E144</f>
        <v>0</v>
      </c>
      <c r="E144" s="51"/>
      <c r="F144" s="7">
        <f t="shared" si="8"/>
        <v>0</v>
      </c>
      <c r="G144" s="23">
        <v>3.1</v>
      </c>
      <c r="H144" s="7">
        <f t="shared" si="6"/>
        <v>0</v>
      </c>
      <c r="I144" s="10">
        <v>0</v>
      </c>
      <c r="J144" s="9">
        <f t="shared" si="7"/>
        <v>0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v>1.6</v>
      </c>
      <c r="E145" s="51">
        <v>3.23</v>
      </c>
      <c r="F145" s="7">
        <f t="shared" si="8"/>
        <v>1.63</v>
      </c>
      <c r="G145" s="23">
        <v>3.1</v>
      </c>
      <c r="H145" s="7">
        <f t="shared" si="6"/>
        <v>5.05</v>
      </c>
      <c r="I145" s="10">
        <v>0</v>
      </c>
      <c r="J145" s="9">
        <f t="shared" si="7"/>
        <v>5.05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'Февраль 2014'!E146</f>
        <v>230.36</v>
      </c>
      <c r="E146" s="51">
        <v>230.36</v>
      </c>
      <c r="F146" s="7">
        <f t="shared" si="8"/>
        <v>0</v>
      </c>
      <c r="G146" s="23">
        <v>3.1</v>
      </c>
      <c r="H146" s="7">
        <f t="shared" si="6"/>
        <v>0</v>
      </c>
      <c r="I146" s="10">
        <v>0</v>
      </c>
      <c r="J146" s="9">
        <f t="shared" si="7"/>
        <v>0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'Февраль 2014'!E147</f>
        <v>88.17</v>
      </c>
      <c r="E147" s="51">
        <v>200.69</v>
      </c>
      <c r="F147" s="7">
        <f t="shared" si="8"/>
        <v>112.52</v>
      </c>
      <c r="G147" s="23">
        <v>3.1</v>
      </c>
      <c r="H147" s="7">
        <f t="shared" si="6"/>
        <v>348.81</v>
      </c>
      <c r="I147" s="10">
        <v>0</v>
      </c>
      <c r="J147" s="9">
        <f t="shared" si="7"/>
        <v>348.81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'Февраль 2014'!E148</f>
        <v>95.95</v>
      </c>
      <c r="E148" s="51">
        <v>95.95</v>
      </c>
      <c r="F148" s="7">
        <f t="shared" si="8"/>
        <v>0</v>
      </c>
      <c r="G148" s="23">
        <v>3.1</v>
      </c>
      <c r="H148" s="7">
        <f t="shared" si="6"/>
        <v>0</v>
      </c>
      <c r="I148" s="10">
        <v>0</v>
      </c>
      <c r="J148" s="9">
        <f t="shared" si="7"/>
        <v>0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'Февраль 2014'!E149</f>
        <v>37.89</v>
      </c>
      <c r="E149" s="51">
        <v>40.74</v>
      </c>
      <c r="F149" s="7">
        <f t="shared" si="8"/>
        <v>2.8500000000000014</v>
      </c>
      <c r="G149" s="23">
        <v>3.1</v>
      </c>
      <c r="H149" s="7">
        <f t="shared" si="6"/>
        <v>8.84</v>
      </c>
      <c r="I149" s="10">
        <v>0</v>
      </c>
      <c r="J149" s="9">
        <f t="shared" si="7"/>
        <v>8.84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'Февраль 2014'!E150</f>
        <v>338.61</v>
      </c>
      <c r="E150" s="51">
        <v>383.72</v>
      </c>
      <c r="F150" s="7">
        <f t="shared" si="8"/>
        <v>45.110000000000014</v>
      </c>
      <c r="G150" s="23">
        <v>3.1</v>
      </c>
      <c r="H150" s="7">
        <f t="shared" si="6"/>
        <v>139.84</v>
      </c>
      <c r="I150" s="10">
        <v>600</v>
      </c>
      <c r="J150" s="9">
        <f t="shared" si="7"/>
        <v>-460.15999999999997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'Февраль 2014'!E151</f>
        <v>1193.75</v>
      </c>
      <c r="E151" s="51">
        <v>1267.6300000000001</v>
      </c>
      <c r="F151" s="7">
        <f t="shared" si="8"/>
        <v>73.880000000000109</v>
      </c>
      <c r="G151" s="23">
        <v>3.1</v>
      </c>
      <c r="H151" s="7">
        <f t="shared" si="6"/>
        <v>229.03</v>
      </c>
      <c r="I151" s="10">
        <v>0</v>
      </c>
      <c r="J151" s="9">
        <f t="shared" si="7"/>
        <v>229.03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'Февраль 2014'!E152</f>
        <v>1737.33</v>
      </c>
      <c r="E152" s="51">
        <v>1758.95</v>
      </c>
      <c r="F152" s="7">
        <f t="shared" si="8"/>
        <v>21.620000000000118</v>
      </c>
      <c r="G152" s="23">
        <v>3.1</v>
      </c>
      <c r="H152" s="7">
        <f t="shared" si="6"/>
        <v>67.02</v>
      </c>
      <c r="I152" s="10">
        <v>0</v>
      </c>
      <c r="J152" s="9">
        <f t="shared" si="7"/>
        <v>67.02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'Февраль 2014'!E153</f>
        <v>0</v>
      </c>
      <c r="E153" s="51"/>
      <c r="F153" s="7">
        <f t="shared" si="8"/>
        <v>0</v>
      </c>
      <c r="G153" s="23">
        <v>3.1</v>
      </c>
      <c r="H153" s="7">
        <f t="shared" si="6"/>
        <v>0</v>
      </c>
      <c r="I153" s="10">
        <v>0</v>
      </c>
      <c r="J153" s="9">
        <f t="shared" si="7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'Февраль 2014'!E154</f>
        <v>0</v>
      </c>
      <c r="E154" s="51"/>
      <c r="F154" s="7">
        <f t="shared" si="8"/>
        <v>0</v>
      </c>
      <c r="G154" s="23">
        <v>3.1</v>
      </c>
      <c r="H154" s="7">
        <f t="shared" si="6"/>
        <v>0</v>
      </c>
      <c r="I154" s="10">
        <v>0</v>
      </c>
      <c r="J154" s="9">
        <f t="shared" si="7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'Февраль 2014'!E155</f>
        <v>0</v>
      </c>
      <c r="E155" s="51"/>
      <c r="F155" s="7">
        <f t="shared" si="8"/>
        <v>0</v>
      </c>
      <c r="G155" s="23">
        <v>3.1</v>
      </c>
      <c r="H155" s="7">
        <f t="shared" si="6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'Февраль 2014'!E156</f>
        <v>1660.88</v>
      </c>
      <c r="E156" s="51">
        <v>1674.41</v>
      </c>
      <c r="F156" s="7">
        <f t="shared" si="8"/>
        <v>13.529999999999973</v>
      </c>
      <c r="G156" s="23">
        <v>3.1</v>
      </c>
      <c r="H156" s="7">
        <f t="shared" si="6"/>
        <v>41.94</v>
      </c>
      <c r="I156" s="10">
        <v>0</v>
      </c>
      <c r="J156" s="9">
        <f t="shared" si="7"/>
        <v>41.94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'Февраль 2014'!E157</f>
        <v>0</v>
      </c>
      <c r="E157" s="51"/>
      <c r="F157" s="7">
        <f t="shared" si="8"/>
        <v>0</v>
      </c>
      <c r="G157" s="23">
        <v>3.1</v>
      </c>
      <c r="H157" s="7">
        <f t="shared" si="6"/>
        <v>0</v>
      </c>
      <c r="I157" s="10">
        <v>0</v>
      </c>
      <c r="J157" s="9">
        <f t="shared" si="7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'Февраль 2014'!E158</f>
        <v>0</v>
      </c>
      <c r="E158" s="51"/>
      <c r="F158" s="7">
        <f t="shared" si="8"/>
        <v>0</v>
      </c>
      <c r="G158" s="23">
        <v>3.1</v>
      </c>
      <c r="H158" s="7">
        <f t="shared" si="6"/>
        <v>0</v>
      </c>
      <c r="I158" s="10">
        <v>0</v>
      </c>
      <c r="J158" s="9">
        <f t="shared" si="7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'Февраль 2014'!E159</f>
        <v>0</v>
      </c>
      <c r="E159" s="51"/>
      <c r="F159" s="7">
        <f t="shared" si="8"/>
        <v>0</v>
      </c>
      <c r="G159" s="23">
        <v>3.1</v>
      </c>
      <c r="H159" s="7">
        <f t="shared" si="6"/>
        <v>0</v>
      </c>
      <c r="I159" s="10">
        <v>0</v>
      </c>
      <c r="J159" s="9">
        <f t="shared" si="7"/>
        <v>0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'Февраль 2014'!E160</f>
        <v>0</v>
      </c>
      <c r="E160" s="51"/>
      <c r="F160" s="7">
        <f t="shared" si="8"/>
        <v>0</v>
      </c>
      <c r="G160" s="23">
        <v>3.1</v>
      </c>
      <c r="H160" s="7">
        <f t="shared" si="6"/>
        <v>0</v>
      </c>
      <c r="I160" s="10">
        <v>0</v>
      </c>
      <c r="J160" s="9">
        <f t="shared" si="7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'Февраль 2014'!E161</f>
        <v>29.93</v>
      </c>
      <c r="E161" s="51">
        <v>32.479999999999997</v>
      </c>
      <c r="F161" s="7">
        <f t="shared" si="8"/>
        <v>2.5499999999999972</v>
      </c>
      <c r="G161" s="23">
        <v>3.1</v>
      </c>
      <c r="H161" s="7">
        <f t="shared" si="6"/>
        <v>7.9</v>
      </c>
      <c r="I161" s="10">
        <v>0</v>
      </c>
      <c r="J161" s="9">
        <f t="shared" si="7"/>
        <v>7.9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'Февраль 2014'!E162</f>
        <v>0</v>
      </c>
      <c r="E162" s="51"/>
      <c r="F162" s="7">
        <f t="shared" si="8"/>
        <v>0</v>
      </c>
      <c r="G162" s="23">
        <v>3.1</v>
      </c>
      <c r="H162" s="7">
        <f t="shared" si="6"/>
        <v>0</v>
      </c>
      <c r="I162" s="10">
        <v>0</v>
      </c>
      <c r="J162" s="9">
        <f t="shared" si="7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'Февраль 2014'!E163</f>
        <v>0</v>
      </c>
      <c r="E163" s="51"/>
      <c r="F163" s="7">
        <f t="shared" si="8"/>
        <v>0</v>
      </c>
      <c r="G163" s="23">
        <v>3.1</v>
      </c>
      <c r="H163" s="7">
        <f t="shared" si="6"/>
        <v>0</v>
      </c>
      <c r="I163" s="10">
        <v>0</v>
      </c>
      <c r="J163" s="9">
        <f t="shared" si="7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'Февраль 2014'!E164</f>
        <v>0</v>
      </c>
      <c r="E164" s="51"/>
      <c r="F164" s="7">
        <f t="shared" si="8"/>
        <v>0</v>
      </c>
      <c r="G164" s="23">
        <v>3.1</v>
      </c>
      <c r="H164" s="7">
        <f t="shared" si="6"/>
        <v>0</v>
      </c>
      <c r="I164" s="10">
        <v>0</v>
      </c>
      <c r="J164" s="9">
        <f t="shared" si="7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'Февраль 2014'!E165</f>
        <v>3.29</v>
      </c>
      <c r="E165" s="51">
        <v>11.21</v>
      </c>
      <c r="F165" s="7">
        <f t="shared" si="8"/>
        <v>7.9200000000000008</v>
      </c>
      <c r="G165" s="23">
        <v>3.1</v>
      </c>
      <c r="H165" s="7">
        <f t="shared" si="6"/>
        <v>24.55</v>
      </c>
      <c r="I165" s="10">
        <v>0</v>
      </c>
      <c r="J165" s="9">
        <f t="shared" si="7"/>
        <v>24.55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'Февраль 2014'!E166</f>
        <v>2.99</v>
      </c>
      <c r="E166" s="51">
        <v>654.1</v>
      </c>
      <c r="F166" s="7">
        <f t="shared" si="8"/>
        <v>651.11</v>
      </c>
      <c r="G166" s="23">
        <v>3.1</v>
      </c>
      <c r="H166" s="7">
        <f t="shared" si="6"/>
        <v>2018.44</v>
      </c>
      <c r="I166" s="10">
        <v>0</v>
      </c>
      <c r="J166" s="9">
        <f t="shared" si="7"/>
        <v>2018.44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'Февраль 2014'!E167</f>
        <v>0</v>
      </c>
      <c r="E167" s="51"/>
      <c r="F167" s="7">
        <f t="shared" si="8"/>
        <v>0</v>
      </c>
      <c r="G167" s="23">
        <v>3.1</v>
      </c>
      <c r="H167" s="7">
        <f t="shared" si="6"/>
        <v>0</v>
      </c>
      <c r="I167" s="10">
        <v>0</v>
      </c>
      <c r="J167" s="9">
        <f t="shared" si="7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'Февраль 2014'!E168</f>
        <v>0</v>
      </c>
      <c r="E168" s="51"/>
      <c r="F168" s="7">
        <f t="shared" si="8"/>
        <v>0</v>
      </c>
      <c r="G168" s="23">
        <v>3.1</v>
      </c>
      <c r="H168" s="7">
        <f t="shared" si="6"/>
        <v>0</v>
      </c>
      <c r="I168" s="10">
        <v>0</v>
      </c>
      <c r="J168" s="9">
        <f t="shared" si="7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'Февраль 2014'!E169</f>
        <v>0</v>
      </c>
      <c r="E169" s="51"/>
      <c r="F169" s="7">
        <f t="shared" si="8"/>
        <v>0</v>
      </c>
      <c r="G169" s="23">
        <v>3.1</v>
      </c>
      <c r="H169" s="7">
        <f t="shared" si="6"/>
        <v>0</v>
      </c>
      <c r="I169" s="10">
        <v>0</v>
      </c>
      <c r="J169" s="9">
        <f t="shared" si="7"/>
        <v>0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'Февраль 2014'!E170</f>
        <v>0</v>
      </c>
      <c r="E170" s="51"/>
      <c r="F170" s="7">
        <f t="shared" si="8"/>
        <v>0</v>
      </c>
      <c r="G170" s="23">
        <v>3.1</v>
      </c>
      <c r="H170" s="7">
        <f t="shared" si="6"/>
        <v>0</v>
      </c>
      <c r="I170" s="10">
        <v>0</v>
      </c>
      <c r="J170" s="9">
        <f t="shared" si="7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'Февраль 2014'!E171</f>
        <v>0</v>
      </c>
      <c r="E171" s="51"/>
      <c r="F171" s="7">
        <f t="shared" si="8"/>
        <v>0</v>
      </c>
      <c r="G171" s="23">
        <v>3.1</v>
      </c>
      <c r="H171" s="7">
        <f t="shared" si="6"/>
        <v>0</v>
      </c>
      <c r="I171" s="10">
        <v>0</v>
      </c>
      <c r="J171" s="9">
        <f t="shared" si="7"/>
        <v>0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'Февраль 2014'!E172</f>
        <v>0</v>
      </c>
      <c r="E172" s="51"/>
      <c r="F172" s="7">
        <f t="shared" si="8"/>
        <v>0</v>
      </c>
      <c r="G172" s="23">
        <v>3.1</v>
      </c>
      <c r="H172" s="7">
        <f t="shared" si="6"/>
        <v>0</v>
      </c>
      <c r="I172" s="10">
        <v>0</v>
      </c>
      <c r="J172" s="9">
        <f t="shared" si="7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'Февраль 2014'!E173</f>
        <v>933.7</v>
      </c>
      <c r="E173" s="51">
        <v>940.94</v>
      </c>
      <c r="F173" s="7">
        <f t="shared" si="8"/>
        <v>7.2400000000000091</v>
      </c>
      <c r="G173" s="23">
        <v>3.1</v>
      </c>
      <c r="H173" s="7">
        <f t="shared" si="6"/>
        <v>22.44</v>
      </c>
      <c r="I173" s="10">
        <v>2859.5</v>
      </c>
      <c r="J173" s="9">
        <f t="shared" si="7"/>
        <v>-2837.06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'Февраль 2014'!E174</f>
        <v>0</v>
      </c>
      <c r="E174" s="51"/>
      <c r="F174" s="7">
        <f t="shared" si="8"/>
        <v>0</v>
      </c>
      <c r="G174" s="23">
        <v>3.1</v>
      </c>
      <c r="H174" s="7">
        <f t="shared" si="6"/>
        <v>0</v>
      </c>
      <c r="I174" s="10">
        <v>0</v>
      </c>
      <c r="J174" s="9">
        <f t="shared" si="7"/>
        <v>0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'Февраль 2014'!E175</f>
        <v>0</v>
      </c>
      <c r="E175" s="51"/>
      <c r="F175" s="7">
        <f t="shared" si="8"/>
        <v>0</v>
      </c>
      <c r="G175" s="23">
        <v>3.1</v>
      </c>
      <c r="H175" s="7">
        <f t="shared" si="6"/>
        <v>0</v>
      </c>
      <c r="I175" s="10">
        <v>0</v>
      </c>
      <c r="J175" s="9">
        <f t="shared" si="7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'Февраль 2014'!E176</f>
        <v>0</v>
      </c>
      <c r="E176" s="51"/>
      <c r="F176" s="7">
        <f t="shared" si="8"/>
        <v>0</v>
      </c>
      <c r="G176" s="23">
        <v>3.1</v>
      </c>
      <c r="H176" s="7">
        <f t="shared" si="6"/>
        <v>0</v>
      </c>
      <c r="I176" s="10">
        <v>0</v>
      </c>
      <c r="J176" s="9">
        <f t="shared" si="7"/>
        <v>0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'Февраль 2014'!E177</f>
        <v>200.82</v>
      </c>
      <c r="E177" s="51">
        <v>200.82</v>
      </c>
      <c r="F177" s="7">
        <f t="shared" si="8"/>
        <v>0</v>
      </c>
      <c r="G177" s="23">
        <v>3.1</v>
      </c>
      <c r="H177" s="7">
        <f t="shared" si="6"/>
        <v>0</v>
      </c>
      <c r="I177" s="10">
        <v>0</v>
      </c>
      <c r="J177" s="9">
        <f t="shared" si="7"/>
        <v>0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'Февраль 2014'!E178</f>
        <v>0</v>
      </c>
      <c r="E178" s="51"/>
      <c r="F178" s="7">
        <f t="shared" si="8"/>
        <v>0</v>
      </c>
      <c r="G178" s="23">
        <v>3.1</v>
      </c>
      <c r="H178" s="7">
        <f t="shared" si="6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'Февраль 2014'!E179</f>
        <v>0</v>
      </c>
      <c r="E179" s="51"/>
      <c r="F179" s="7">
        <f t="shared" si="8"/>
        <v>0</v>
      </c>
      <c r="G179" s="23">
        <v>3.1</v>
      </c>
      <c r="H179" s="7">
        <f t="shared" si="6"/>
        <v>0</v>
      </c>
      <c r="I179" s="10">
        <v>0</v>
      </c>
      <c r="J179" s="9">
        <f t="shared" si="7"/>
        <v>0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'Февраль 2014'!E180</f>
        <v>0</v>
      </c>
      <c r="E180" s="51"/>
      <c r="F180" s="7">
        <f t="shared" si="8"/>
        <v>0</v>
      </c>
      <c r="G180" s="23">
        <v>3.1</v>
      </c>
      <c r="H180" s="7">
        <f t="shared" si="6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'Февраль 2014'!E181</f>
        <v>1449.31</v>
      </c>
      <c r="E181" s="51">
        <v>1449.31</v>
      </c>
      <c r="F181" s="7">
        <f t="shared" si="8"/>
        <v>0</v>
      </c>
      <c r="G181" s="23">
        <v>3.1</v>
      </c>
      <c r="H181" s="7">
        <f t="shared" si="6"/>
        <v>0</v>
      </c>
      <c r="I181" s="10">
        <v>0</v>
      </c>
      <c r="J181" s="9">
        <f t="shared" si="7"/>
        <v>0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'Февраль 2014'!E182</f>
        <v>0</v>
      </c>
      <c r="E182" s="51">
        <v>0</v>
      </c>
      <c r="F182" s="7">
        <f t="shared" si="8"/>
        <v>0</v>
      </c>
      <c r="G182" s="23">
        <v>3.1</v>
      </c>
      <c r="H182" s="7">
        <f t="shared" si="6"/>
        <v>0</v>
      </c>
      <c r="I182" s="10">
        <v>0</v>
      </c>
      <c r="J182" s="9">
        <f t="shared" si="7"/>
        <v>0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'Февраль 2014'!E183</f>
        <v>0</v>
      </c>
      <c r="E183" s="51"/>
      <c r="F183" s="7">
        <f t="shared" si="8"/>
        <v>0</v>
      </c>
      <c r="G183" s="23">
        <v>3.1</v>
      </c>
      <c r="H183" s="7">
        <f t="shared" si="6"/>
        <v>0</v>
      </c>
      <c r="I183" s="10">
        <v>0</v>
      </c>
      <c r="J183" s="9">
        <f t="shared" si="7"/>
        <v>0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'Февраль 2014'!E184</f>
        <v>0.96</v>
      </c>
      <c r="E184" s="51">
        <v>0.96</v>
      </c>
      <c r="F184" s="7">
        <f t="shared" si="8"/>
        <v>0</v>
      </c>
      <c r="G184" s="23">
        <v>3.1</v>
      </c>
      <c r="H184" s="7">
        <f t="shared" si="6"/>
        <v>0</v>
      </c>
      <c r="I184" s="10">
        <v>0</v>
      </c>
      <c r="J184" s="9">
        <f t="shared" si="7"/>
        <v>0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'Февраль 2014'!E185</f>
        <v>5.38</v>
      </c>
      <c r="E185" s="51">
        <v>5.4</v>
      </c>
      <c r="F185" s="7">
        <f t="shared" si="8"/>
        <v>2.0000000000000462E-2</v>
      </c>
      <c r="G185" s="23">
        <v>3.1</v>
      </c>
      <c r="H185" s="7">
        <f t="shared" si="6"/>
        <v>0.06</v>
      </c>
      <c r="I185" s="10">
        <v>0</v>
      </c>
      <c r="J185" s="9">
        <f t="shared" si="7"/>
        <v>0.06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'Февраль 2014'!E186</f>
        <v>12037.25</v>
      </c>
      <c r="E186" s="51">
        <v>14092.14</v>
      </c>
      <c r="F186" s="7">
        <f t="shared" si="8"/>
        <v>2054.8899999999994</v>
      </c>
      <c r="G186" s="23">
        <v>3.1</v>
      </c>
      <c r="H186" s="7">
        <f t="shared" si="6"/>
        <v>6370.16</v>
      </c>
      <c r="I186" s="10">
        <v>24000</v>
      </c>
      <c r="J186" s="9">
        <f t="shared" si="7"/>
        <v>-17629.84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'Февраль 2014'!E187</f>
        <v>5766.29</v>
      </c>
      <c r="E187" s="51">
        <v>6922.81</v>
      </c>
      <c r="F187" s="7">
        <f t="shared" si="8"/>
        <v>1156.5200000000004</v>
      </c>
      <c r="G187" s="23">
        <v>3.1</v>
      </c>
      <c r="H187" s="7">
        <f t="shared" si="6"/>
        <v>3585.21</v>
      </c>
      <c r="I187" s="10">
        <v>0</v>
      </c>
      <c r="J187" s="9">
        <f t="shared" si="7"/>
        <v>3585.21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'Февраль 2014'!E188</f>
        <v>22.25</v>
      </c>
      <c r="E188" s="51">
        <v>32.74</v>
      </c>
      <c r="F188" s="7">
        <f t="shared" si="8"/>
        <v>10.490000000000002</v>
      </c>
      <c r="G188" s="23">
        <v>3.1</v>
      </c>
      <c r="H188" s="7">
        <f t="shared" si="6"/>
        <v>32.520000000000003</v>
      </c>
      <c r="I188" s="10">
        <v>0</v>
      </c>
      <c r="J188" s="9">
        <f t="shared" si="7"/>
        <v>32.520000000000003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'Февраль 2014'!E189</f>
        <v>0</v>
      </c>
      <c r="E189" s="51">
        <v>0</v>
      </c>
      <c r="F189" s="7">
        <f t="shared" si="8"/>
        <v>0</v>
      </c>
      <c r="G189" s="23">
        <v>3.1</v>
      </c>
      <c r="H189" s="7">
        <f t="shared" si="6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'Февраль 2014'!E190</f>
        <v>1089.0999999999999</v>
      </c>
      <c r="E190" s="51">
        <v>1089.0999999999999</v>
      </c>
      <c r="F190" s="7">
        <f t="shared" si="8"/>
        <v>0</v>
      </c>
      <c r="G190" s="23">
        <v>3.1</v>
      </c>
      <c r="H190" s="7">
        <f t="shared" si="6"/>
        <v>0</v>
      </c>
      <c r="I190" s="10">
        <v>0</v>
      </c>
      <c r="J190" s="9">
        <f t="shared" si="7"/>
        <v>0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'Февраль 2014'!E191</f>
        <v>0</v>
      </c>
      <c r="E191" s="51"/>
      <c r="F191" s="7">
        <f t="shared" si="8"/>
        <v>0</v>
      </c>
      <c r="G191" s="23">
        <v>3.1</v>
      </c>
      <c r="H191" s="7">
        <f t="shared" si="6"/>
        <v>0</v>
      </c>
      <c r="I191" s="10">
        <v>0</v>
      </c>
      <c r="J191" s="9">
        <f t="shared" si="7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'Февраль 2014'!E192</f>
        <v>1.41</v>
      </c>
      <c r="E192" s="51">
        <v>1.41</v>
      </c>
      <c r="F192" s="7">
        <f t="shared" si="8"/>
        <v>0</v>
      </c>
      <c r="G192" s="23">
        <v>3.1</v>
      </c>
      <c r="H192" s="7">
        <f t="shared" si="6"/>
        <v>0</v>
      </c>
      <c r="I192" s="10">
        <v>0</v>
      </c>
      <c r="J192" s="9">
        <f t="shared" si="7"/>
        <v>0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'Февраль 2014'!E193</f>
        <v>0</v>
      </c>
      <c r="E193" s="51"/>
      <c r="F193" s="7">
        <f t="shared" si="8"/>
        <v>0</v>
      </c>
      <c r="G193" s="23">
        <v>3.1</v>
      </c>
      <c r="H193" s="7">
        <f t="shared" si="6"/>
        <v>0</v>
      </c>
      <c r="I193" s="10">
        <v>0</v>
      </c>
      <c r="J193" s="9">
        <f t="shared" si="7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'Февраль 2014'!E194</f>
        <v>0</v>
      </c>
      <c r="E194" s="51"/>
      <c r="F194" s="7">
        <f t="shared" si="8"/>
        <v>0</v>
      </c>
      <c r="G194" s="23">
        <v>3.1</v>
      </c>
      <c r="H194" s="7">
        <f t="shared" si="6"/>
        <v>0</v>
      </c>
      <c r="I194" s="10">
        <v>0</v>
      </c>
      <c r="J194" s="9">
        <f t="shared" si="7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'Февраль 2014'!E195</f>
        <v>334.49</v>
      </c>
      <c r="E195" s="51">
        <v>374.73</v>
      </c>
      <c r="F195" s="7">
        <f t="shared" si="8"/>
        <v>40.240000000000009</v>
      </c>
      <c r="G195" s="23">
        <v>3.1</v>
      </c>
      <c r="H195" s="7">
        <f t="shared" ref="H195:H216" si="9">ROUND(F195*G195,2)</f>
        <v>124.74</v>
      </c>
      <c r="I195" s="10">
        <v>0</v>
      </c>
      <c r="J195" s="9">
        <f t="shared" si="7"/>
        <v>124.74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'Февраль 2014'!E196</f>
        <v>5.09</v>
      </c>
      <c r="E196" s="51">
        <v>6.89</v>
      </c>
      <c r="F196" s="7">
        <f t="shared" si="8"/>
        <v>1.7999999999999998</v>
      </c>
      <c r="G196" s="23">
        <v>3.1</v>
      </c>
      <c r="H196" s="7">
        <f t="shared" si="9"/>
        <v>5.58</v>
      </c>
      <c r="I196" s="10">
        <v>0</v>
      </c>
      <c r="J196" s="9">
        <f t="shared" si="7"/>
        <v>5.58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'Февраль 2014'!E197</f>
        <v>0</v>
      </c>
      <c r="E197" s="51"/>
      <c r="F197" s="7">
        <f t="shared" si="8"/>
        <v>0</v>
      </c>
      <c r="G197" s="23">
        <v>3.1</v>
      </c>
      <c r="H197" s="7">
        <f t="shared" si="9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'Февраль 2014'!E198</f>
        <v>0</v>
      </c>
      <c r="E198" s="51"/>
      <c r="F198" s="7">
        <f t="shared" si="8"/>
        <v>0</v>
      </c>
      <c r="G198" s="23">
        <v>3.1</v>
      </c>
      <c r="H198" s="7">
        <f t="shared" si="9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'Февраль 2014'!E199</f>
        <v>0</v>
      </c>
      <c r="E199" s="51"/>
      <c r="F199" s="7">
        <f t="shared" si="8"/>
        <v>0</v>
      </c>
      <c r="G199" s="23">
        <v>3.1</v>
      </c>
      <c r="H199" s="7">
        <f t="shared" si="9"/>
        <v>0</v>
      </c>
      <c r="I199" s="10">
        <v>0</v>
      </c>
      <c r="J199" s="9">
        <f t="shared" ref="J199:J215" si="10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'Февраль 2014'!E200</f>
        <v>0</v>
      </c>
      <c r="E200" s="51"/>
      <c r="F200" s="7">
        <f t="shared" si="8"/>
        <v>0</v>
      </c>
      <c r="G200" s="23">
        <v>3.1</v>
      </c>
      <c r="H200" s="7">
        <f t="shared" si="9"/>
        <v>0</v>
      </c>
      <c r="I200" s="10">
        <v>0</v>
      </c>
      <c r="J200" s="9">
        <f t="shared" si="10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'Февраль 2014'!E201</f>
        <v>0</v>
      </c>
      <c r="E201" s="51"/>
      <c r="F201" s="7">
        <f t="shared" ref="F201:F216" si="11">E201-D201</f>
        <v>0</v>
      </c>
      <c r="G201" s="23">
        <v>3.1</v>
      </c>
      <c r="H201" s="7">
        <f t="shared" si="9"/>
        <v>0</v>
      </c>
      <c r="I201" s="10">
        <v>0</v>
      </c>
      <c r="J201" s="9">
        <f t="shared" si="10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'Февраль 2014'!E202</f>
        <v>0</v>
      </c>
      <c r="E202" s="51"/>
      <c r="F202" s="7">
        <f t="shared" si="11"/>
        <v>0</v>
      </c>
      <c r="G202" s="23">
        <v>3.1</v>
      </c>
      <c r="H202" s="7">
        <f t="shared" si="9"/>
        <v>0</v>
      </c>
      <c r="I202" s="10">
        <v>0</v>
      </c>
      <c r="J202" s="9">
        <f t="shared" si="10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'Февраль 2014'!E203</f>
        <v>0</v>
      </c>
      <c r="E203" s="51"/>
      <c r="F203" s="7">
        <f t="shared" si="11"/>
        <v>0</v>
      </c>
      <c r="G203" s="23">
        <v>3.1</v>
      </c>
      <c r="H203" s="7">
        <f t="shared" si="9"/>
        <v>0</v>
      </c>
      <c r="I203" s="10">
        <v>0</v>
      </c>
      <c r="J203" s="9">
        <f t="shared" si="10"/>
        <v>0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'Февраль 2014'!E204</f>
        <v>0</v>
      </c>
      <c r="E204" s="51"/>
      <c r="F204" s="7">
        <f t="shared" si="11"/>
        <v>0</v>
      </c>
      <c r="G204" s="23">
        <v>3.1</v>
      </c>
      <c r="H204" s="7">
        <f t="shared" si="9"/>
        <v>0</v>
      </c>
      <c r="I204" s="10">
        <v>0</v>
      </c>
      <c r="J204" s="9">
        <f t="shared" si="10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'Февраль 2014'!E205</f>
        <v>0</v>
      </c>
      <c r="E205" s="51"/>
      <c r="F205" s="7">
        <f t="shared" si="11"/>
        <v>0</v>
      </c>
      <c r="G205" s="23">
        <v>3.1</v>
      </c>
      <c r="H205" s="7">
        <f t="shared" si="9"/>
        <v>0</v>
      </c>
      <c r="I205" s="10">
        <v>0</v>
      </c>
      <c r="J205" s="9">
        <f t="shared" si="10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'Февраль 2014'!E206</f>
        <v>0</v>
      </c>
      <c r="E206" s="51"/>
      <c r="F206" s="7">
        <f t="shared" si="11"/>
        <v>0</v>
      </c>
      <c r="G206" s="23">
        <v>3.1</v>
      </c>
      <c r="H206" s="7">
        <f t="shared" si="9"/>
        <v>0</v>
      </c>
      <c r="I206" s="10">
        <v>0</v>
      </c>
      <c r="J206" s="9">
        <f t="shared" si="10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v>1.87</v>
      </c>
      <c r="E207" s="51">
        <v>1.87</v>
      </c>
      <c r="F207" s="7">
        <f t="shared" si="11"/>
        <v>0</v>
      </c>
      <c r="G207" s="23">
        <v>3.1</v>
      </c>
      <c r="H207" s="7">
        <f t="shared" si="9"/>
        <v>0</v>
      </c>
      <c r="I207" s="10">
        <v>0</v>
      </c>
      <c r="J207" s="9">
        <f t="shared" si="10"/>
        <v>0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v>2.73</v>
      </c>
      <c r="E208" s="51">
        <v>2.73</v>
      </c>
      <c r="F208" s="7">
        <f t="shared" si="11"/>
        <v>0</v>
      </c>
      <c r="G208" s="23">
        <v>3.1</v>
      </c>
      <c r="H208" s="7">
        <f t="shared" si="9"/>
        <v>0</v>
      </c>
      <c r="I208" s="10">
        <v>0</v>
      </c>
      <c r="J208" s="9">
        <f t="shared" si="10"/>
        <v>0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'Февраль 2014'!E209</f>
        <v>0</v>
      </c>
      <c r="E209" s="51"/>
      <c r="F209" s="7">
        <f t="shared" si="11"/>
        <v>0</v>
      </c>
      <c r="G209" s="23">
        <v>3.1</v>
      </c>
      <c r="H209" s="7">
        <f t="shared" si="9"/>
        <v>0</v>
      </c>
      <c r="I209" s="10">
        <v>0</v>
      </c>
      <c r="J209" s="9">
        <f t="shared" si="10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'Февраль 2014'!E210</f>
        <v>0</v>
      </c>
      <c r="E210" s="51"/>
      <c r="F210" s="7">
        <f t="shared" si="11"/>
        <v>0</v>
      </c>
      <c r="G210" s="23">
        <v>3.1</v>
      </c>
      <c r="H210" s="7">
        <f t="shared" si="9"/>
        <v>0</v>
      </c>
      <c r="I210" s="10">
        <v>0</v>
      </c>
      <c r="J210" s="9">
        <f t="shared" si="10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'Февраль 2014'!E211</f>
        <v>5352.35</v>
      </c>
      <c r="E211" s="51">
        <v>5352.35</v>
      </c>
      <c r="F211" s="7">
        <f t="shared" si="11"/>
        <v>0</v>
      </c>
      <c r="G211" s="23">
        <v>3.1</v>
      </c>
      <c r="H211" s="7">
        <f t="shared" si="9"/>
        <v>0</v>
      </c>
      <c r="I211" s="10">
        <v>0</v>
      </c>
      <c r="J211" s="9">
        <f t="shared" si="10"/>
        <v>0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'Февраль 2014'!E212</f>
        <v>2.58</v>
      </c>
      <c r="E212" s="51">
        <v>2.58</v>
      </c>
      <c r="F212" s="7">
        <f t="shared" si="11"/>
        <v>0</v>
      </c>
      <c r="G212" s="23">
        <v>3.1</v>
      </c>
      <c r="H212" s="7">
        <f t="shared" si="9"/>
        <v>0</v>
      </c>
      <c r="I212" s="10">
        <v>0</v>
      </c>
      <c r="J212" s="61">
        <f t="shared" si="10"/>
        <v>0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'Февраль 2014'!E213</f>
        <v>7358.09</v>
      </c>
      <c r="E213" s="63">
        <v>8795.2099999999991</v>
      </c>
      <c r="F213" s="7">
        <f t="shared" si="11"/>
        <v>1437.119999999999</v>
      </c>
      <c r="G213" s="23">
        <v>3.1</v>
      </c>
      <c r="H213" s="7">
        <f t="shared" si="9"/>
        <v>4455.07</v>
      </c>
      <c r="I213" s="10">
        <v>0</v>
      </c>
      <c r="J213" s="9">
        <f t="shared" si="10"/>
        <v>4455.07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'Февраль 2014'!E214</f>
        <v>3165.81</v>
      </c>
      <c r="E214" s="51">
        <v>3729.16</v>
      </c>
      <c r="F214" s="7">
        <f t="shared" si="11"/>
        <v>563.34999999999991</v>
      </c>
      <c r="G214" s="23">
        <v>3.1</v>
      </c>
      <c r="H214" s="7">
        <f t="shared" si="9"/>
        <v>1746.39</v>
      </c>
      <c r="I214" s="10">
        <v>0</v>
      </c>
      <c r="J214" s="9">
        <f t="shared" si="10"/>
        <v>1746.39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'Февраль 2014'!E215</f>
        <v>5903.39</v>
      </c>
      <c r="E215" s="51">
        <v>5903.39</v>
      </c>
      <c r="F215" s="7">
        <f t="shared" si="11"/>
        <v>0</v>
      </c>
      <c r="G215" s="23">
        <v>3.1</v>
      </c>
      <c r="H215" s="7">
        <f t="shared" si="9"/>
        <v>0</v>
      </c>
      <c r="I215" s="10">
        <v>0</v>
      </c>
      <c r="J215" s="9">
        <f t="shared" si="10"/>
        <v>0</v>
      </c>
    </row>
    <row r="216" spans="1:10" ht="16.5" thickBot="1" x14ac:dyDescent="0.3">
      <c r="A216" s="136" t="s">
        <v>173</v>
      </c>
      <c r="B216" s="137"/>
      <c r="C216" s="137"/>
      <c r="D216" s="140">
        <f>'Февраль 2014'!E216</f>
        <v>9409.3799999999992</v>
      </c>
      <c r="E216" s="123">
        <v>12427.07</v>
      </c>
      <c r="F216" s="138">
        <f t="shared" si="11"/>
        <v>3017.6900000000005</v>
      </c>
      <c r="G216" s="125">
        <v>3.1</v>
      </c>
      <c r="H216" s="7">
        <f t="shared" si="9"/>
        <v>9354.84</v>
      </c>
      <c r="I216" s="126">
        <v>0</v>
      </c>
      <c r="J216" s="139">
        <f t="shared" ref="J216" si="12">H216-I216</f>
        <v>9354.84</v>
      </c>
    </row>
    <row r="217" spans="1:10" ht="16.5" hidden="1" thickBot="1" x14ac:dyDescent="0.3">
      <c r="A217" s="76"/>
      <c r="B217" s="77"/>
      <c r="C217" s="77"/>
      <c r="D217" s="54"/>
      <c r="E217" s="54"/>
      <c r="F217" s="54"/>
      <c r="G217" s="54"/>
      <c r="H217" s="7"/>
      <c r="I217" s="54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21885.170000000006</v>
      </c>
      <c r="G218" s="64"/>
      <c r="H218" s="16">
        <f>SUM(H2:H216)</f>
        <v>67844.039999999994</v>
      </c>
      <c r="I218" s="16">
        <f>SUM(I2:I216)</f>
        <v>63077.19</v>
      </c>
      <c r="J218" s="16">
        <f>SUM(J2:J216)</f>
        <v>4766.8500000000031</v>
      </c>
    </row>
    <row r="220" spans="1:10" x14ac:dyDescent="0.25">
      <c r="H220" s="113">
        <f>H218-H216-H214-H213</f>
        <v>52287.74</v>
      </c>
    </row>
  </sheetData>
  <autoFilter ref="A1:J218">
    <sortState ref="A2:J210">
      <sortCondition ref="B1:B210"/>
    </sortState>
  </autoFilter>
  <conditionalFormatting sqref="C2:C212">
    <cfRule type="cellIs" dxfId="19" priority="1" operator="equal">
      <formula>0</formula>
    </cfRule>
    <cfRule type="cellIs" dxfId="18" priority="2" operator="equal">
      <formula>"а"</formula>
    </cfRule>
  </conditionalFormatting>
  <hyperlinks>
    <hyperlink ref="K1" location="'СВОД 2014'!Область_печати" display="СВОД 2014"/>
  </hyperlink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  <headerFooter>
    <oddHeader>&amp;C&amp;"Times New Roman,полужирный"&amp;16МАРТ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192" activePane="bottomLeft" state="frozen"/>
      <selection activeCell="A58" sqref="A58:A59"/>
      <selection pane="bottomLeft" activeCell="H213" sqref="H213:H21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4" width="10.5703125" customWidth="1" outlineLevel="1"/>
    <col min="5" max="5" width="10.5703125" style="5" customWidth="1" outlineLevel="1"/>
    <col min="6" max="6" width="13.14062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'Март 2014'!E2</f>
        <v>980.29</v>
      </c>
      <c r="E2" s="50">
        <v>1276.92</v>
      </c>
      <c r="F2" s="7">
        <f>E2-D2</f>
        <v>296.63000000000011</v>
      </c>
      <c r="G2" s="23">
        <f>'СВОД 2013'!$B$224</f>
        <v>3.03</v>
      </c>
      <c r="H2" s="7">
        <f>ROUND(F2*G2,2)</f>
        <v>898.79</v>
      </c>
      <c r="I2" s="9">
        <v>0</v>
      </c>
      <c r="J2" s="9">
        <f t="shared" ref="J2:J67" si="0">H2-I2</f>
        <v>898.79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'Март 2014'!E3</f>
        <v>4.0599999999999996</v>
      </c>
      <c r="E3" s="114">
        <v>102.57</v>
      </c>
      <c r="F3" s="7">
        <f>E3-D3</f>
        <v>98.509999999999991</v>
      </c>
      <c r="G3" s="23">
        <f>'СВОД 2013'!$B$224</f>
        <v>3.03</v>
      </c>
      <c r="H3" s="7">
        <f t="shared" ref="H3:H68" si="1">ROUND(F3*G3,2)</f>
        <v>298.49</v>
      </c>
      <c r="I3" s="10">
        <v>0</v>
      </c>
      <c r="J3" s="9">
        <f t="shared" si="0"/>
        <v>298.49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'Март 2014'!E4</f>
        <v>316.73</v>
      </c>
      <c r="E4" s="114">
        <v>902.77</v>
      </c>
      <c r="F4" s="7">
        <f t="shared" ref="F4:F69" si="2">E4-D4</f>
        <v>586.04</v>
      </c>
      <c r="G4" s="23">
        <f>'СВОД 2013'!$B$224</f>
        <v>3.03</v>
      </c>
      <c r="H4" s="7">
        <f t="shared" si="1"/>
        <v>1775.7</v>
      </c>
      <c r="I4" s="10">
        <v>0</v>
      </c>
      <c r="J4" s="9">
        <f t="shared" si="0"/>
        <v>1775.7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'Март 2014'!E5</f>
        <v>235.33</v>
      </c>
      <c r="E5" s="114">
        <v>235.49</v>
      </c>
      <c r="F5" s="7">
        <f t="shared" si="2"/>
        <v>0.15999999999999659</v>
      </c>
      <c r="G5" s="23">
        <f>'СВОД 2013'!$B$224</f>
        <v>3.03</v>
      </c>
      <c r="H5" s="7">
        <f t="shared" si="1"/>
        <v>0.48</v>
      </c>
      <c r="I5" s="10">
        <v>0</v>
      </c>
      <c r="J5" s="9">
        <f t="shared" si="0"/>
        <v>0.48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'Март 2014'!E6</f>
        <v>0</v>
      </c>
      <c r="E6" s="114"/>
      <c r="F6" s="7">
        <f t="shared" si="2"/>
        <v>0</v>
      </c>
      <c r="G6" s="23">
        <f>'СВОД 2013'!$B$224</f>
        <v>3.03</v>
      </c>
      <c r="H6" s="7">
        <f t="shared" si="1"/>
        <v>0</v>
      </c>
      <c r="I6" s="10">
        <v>0</v>
      </c>
      <c r="J6" s="9">
        <f t="shared" si="0"/>
        <v>0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'Март 2014'!E7</f>
        <v>7517.66</v>
      </c>
      <c r="E7" s="114">
        <v>8290.3700000000008</v>
      </c>
      <c r="F7" s="7">
        <f t="shared" si="2"/>
        <v>772.71000000000095</v>
      </c>
      <c r="G7" s="23">
        <f>'СВОД 2013'!$B$224</f>
        <v>3.03</v>
      </c>
      <c r="H7" s="7">
        <f t="shared" si="1"/>
        <v>2341.31</v>
      </c>
      <c r="I7" s="10">
        <v>0</v>
      </c>
      <c r="J7" s="9">
        <f t="shared" si="0"/>
        <v>2341.31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'Март 2014'!E8</f>
        <v>0</v>
      </c>
      <c r="E8" s="114"/>
      <c r="F8" s="7">
        <f t="shared" si="2"/>
        <v>0</v>
      </c>
      <c r="G8" s="23">
        <f>'СВОД 2013'!$B$224</f>
        <v>3.03</v>
      </c>
      <c r="H8" s="7">
        <f t="shared" si="1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114"/>
      <c r="F9" s="7"/>
      <c r="G9" s="23">
        <f>'СВОД 2013'!$B$224</f>
        <v>3.03</v>
      </c>
      <c r="H9" s="7">
        <f t="shared" si="1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'Март 2014'!E10</f>
        <v>182.56</v>
      </c>
      <c r="E10" s="114">
        <v>1023.43</v>
      </c>
      <c r="F10" s="7">
        <f t="shared" si="2"/>
        <v>840.86999999999989</v>
      </c>
      <c r="G10" s="23">
        <f>'СВОД 2013'!$B$224</f>
        <v>3.03</v>
      </c>
      <c r="H10" s="7">
        <f t="shared" si="1"/>
        <v>2547.84</v>
      </c>
      <c r="I10" s="10">
        <v>0</v>
      </c>
      <c r="J10" s="9">
        <f t="shared" si="0"/>
        <v>2547.84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'Март 2014'!E11</f>
        <v>545.72</v>
      </c>
      <c r="E11" s="114">
        <v>576.42999999999995</v>
      </c>
      <c r="F11" s="7">
        <f t="shared" si="2"/>
        <v>30.709999999999923</v>
      </c>
      <c r="G11" s="23">
        <f>'СВОД 2013'!$B$224</f>
        <v>3.03</v>
      </c>
      <c r="H11" s="7">
        <f t="shared" si="1"/>
        <v>93.05</v>
      </c>
      <c r="I11" s="10">
        <v>500</v>
      </c>
      <c r="J11" s="9">
        <f t="shared" si="0"/>
        <v>-406.95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'Март 2014'!E12</f>
        <v>0</v>
      </c>
      <c r="E12" s="114"/>
      <c r="F12" s="7">
        <f t="shared" si="2"/>
        <v>0</v>
      </c>
      <c r="G12" s="23">
        <f>'СВОД 2013'!$B$224</f>
        <v>3.03</v>
      </c>
      <c r="H12" s="7">
        <f t="shared" si="1"/>
        <v>0</v>
      </c>
      <c r="I12" s="10">
        <v>0</v>
      </c>
      <c r="J12" s="9">
        <f t="shared" si="0"/>
        <v>0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'Март 2014'!E13</f>
        <v>0.72</v>
      </c>
      <c r="E13" s="114">
        <v>0.84</v>
      </c>
      <c r="F13" s="7">
        <f t="shared" si="2"/>
        <v>0.12</v>
      </c>
      <c r="G13" s="23">
        <f>'СВОД 2013'!$B$224</f>
        <v>3.03</v>
      </c>
      <c r="H13" s="7">
        <f t="shared" si="1"/>
        <v>0.36</v>
      </c>
      <c r="I13" s="10">
        <v>0</v>
      </c>
      <c r="J13" s="9">
        <f t="shared" si="0"/>
        <v>0.36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'Март 2014'!E14</f>
        <v>4.03</v>
      </c>
      <c r="E14" s="114">
        <v>27.12</v>
      </c>
      <c r="F14" s="7">
        <f t="shared" si="2"/>
        <v>23.09</v>
      </c>
      <c r="G14" s="23">
        <f>'СВОД 2013'!$B$224</f>
        <v>3.03</v>
      </c>
      <c r="H14" s="7">
        <f t="shared" si="1"/>
        <v>69.959999999999994</v>
      </c>
      <c r="I14" s="10">
        <v>0</v>
      </c>
      <c r="J14" s="9">
        <f t="shared" si="0"/>
        <v>69.959999999999994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'Март 2014'!E15</f>
        <v>0</v>
      </c>
      <c r="E15" s="114">
        <v>0</v>
      </c>
      <c r="F15" s="7">
        <f t="shared" si="2"/>
        <v>0</v>
      </c>
      <c r="G15" s="23">
        <f>'СВОД 2013'!$B$224</f>
        <v>3.03</v>
      </c>
      <c r="H15" s="7">
        <f t="shared" si="1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'Март 2014'!E16</f>
        <v>1383.84</v>
      </c>
      <c r="E16" s="114">
        <v>2109.4499999999998</v>
      </c>
      <c r="F16" s="7">
        <f t="shared" si="2"/>
        <v>725.6099999999999</v>
      </c>
      <c r="G16" s="23">
        <f>'СВОД 2013'!$B$224</f>
        <v>3.03</v>
      </c>
      <c r="H16" s="7">
        <f t="shared" si="1"/>
        <v>2198.6</v>
      </c>
      <c r="I16" s="10">
        <v>0</v>
      </c>
      <c r="J16" s="9">
        <f t="shared" si="0"/>
        <v>2198.6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'Март 2014'!E17</f>
        <v>1295.1099999999999</v>
      </c>
      <c r="E17" s="114">
        <v>1295.1099999999999</v>
      </c>
      <c r="F17" s="7">
        <f t="shared" si="2"/>
        <v>0</v>
      </c>
      <c r="G17" s="23">
        <f>'СВОД 2013'!$B$224</f>
        <v>3.03</v>
      </c>
      <c r="H17" s="7">
        <f t="shared" si="1"/>
        <v>0</v>
      </c>
      <c r="I17" s="10">
        <v>0</v>
      </c>
      <c r="J17" s="9">
        <f t="shared" si="0"/>
        <v>0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'Март 2014'!E18</f>
        <v>729.25</v>
      </c>
      <c r="E18" s="114">
        <v>731.48</v>
      </c>
      <c r="F18" s="7">
        <f t="shared" si="2"/>
        <v>2.2300000000000182</v>
      </c>
      <c r="G18" s="23">
        <f>'СВОД 2013'!$B$224</f>
        <v>3.03</v>
      </c>
      <c r="H18" s="7">
        <f t="shared" si="1"/>
        <v>6.76</v>
      </c>
      <c r="I18" s="10">
        <v>2208.41</v>
      </c>
      <c r="J18" s="9">
        <f t="shared" si="0"/>
        <v>-2201.6499999999996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'Март 2014'!E19</f>
        <v>0</v>
      </c>
      <c r="E19" s="114"/>
      <c r="F19" s="7">
        <f t="shared" si="2"/>
        <v>0</v>
      </c>
      <c r="G19" s="23">
        <f>'СВОД 2013'!$B$224</f>
        <v>3.03</v>
      </c>
      <c r="H19" s="7">
        <f t="shared" si="1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'Март 2014'!E20</f>
        <v>415.4</v>
      </c>
      <c r="E20" s="114">
        <v>450.52</v>
      </c>
      <c r="F20" s="7">
        <f t="shared" si="2"/>
        <v>35.120000000000005</v>
      </c>
      <c r="G20" s="23">
        <f>'СВОД 2013'!$B$224</f>
        <v>3.03</v>
      </c>
      <c r="H20" s="7">
        <f t="shared" si="1"/>
        <v>106.41</v>
      </c>
      <c r="I20" s="10">
        <f>779.88+72.51</f>
        <v>852.39</v>
      </c>
      <c r="J20" s="9">
        <f t="shared" si="0"/>
        <v>-745.98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'Март 2014'!E21</f>
        <v>2511.54</v>
      </c>
      <c r="E21" s="114">
        <v>2966.89</v>
      </c>
      <c r="F21" s="7">
        <f t="shared" si="2"/>
        <v>455.34999999999991</v>
      </c>
      <c r="G21" s="23">
        <f>'СВОД 2013'!$B$224</f>
        <v>3.03</v>
      </c>
      <c r="H21" s="7">
        <f t="shared" si="1"/>
        <v>1379.71</v>
      </c>
      <c r="I21" s="10">
        <v>8200</v>
      </c>
      <c r="J21" s="9">
        <f t="shared" si="0"/>
        <v>-6820.29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'Март 2014'!E22</f>
        <v>1504.64</v>
      </c>
      <c r="E22" s="114">
        <v>1832.03</v>
      </c>
      <c r="F22" s="7">
        <f t="shared" si="2"/>
        <v>327.38999999999987</v>
      </c>
      <c r="G22" s="23">
        <f>'СВОД 2013'!$B$224</f>
        <v>3.03</v>
      </c>
      <c r="H22" s="7">
        <f t="shared" si="1"/>
        <v>991.99</v>
      </c>
      <c r="I22" s="10">
        <v>0</v>
      </c>
      <c r="J22" s="9">
        <f t="shared" si="0"/>
        <v>991.99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'Март 2014'!E23</f>
        <v>0</v>
      </c>
      <c r="E23" s="114">
        <v>0</v>
      </c>
      <c r="F23" s="7">
        <f t="shared" si="2"/>
        <v>0</v>
      </c>
      <c r="G23" s="23">
        <f>'СВОД 2013'!$B$224</f>
        <v>3.03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'Март 2014'!E24</f>
        <v>17236.87</v>
      </c>
      <c r="E24" s="114">
        <v>18010.11</v>
      </c>
      <c r="F24" s="7">
        <f t="shared" si="2"/>
        <v>773.2400000000016</v>
      </c>
      <c r="G24" s="23">
        <f>'СВОД 2013'!$B$224</f>
        <v>3.03</v>
      </c>
      <c r="H24" s="7">
        <f t="shared" si="1"/>
        <v>2342.92</v>
      </c>
      <c r="I24" s="10">
        <v>0</v>
      </c>
      <c r="J24" s="9">
        <f t="shared" si="0"/>
        <v>2342.92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'Март 2014'!E25</f>
        <v>3392.31</v>
      </c>
      <c r="E25" s="114">
        <v>3426.13</v>
      </c>
      <c r="F25" s="7">
        <f t="shared" si="2"/>
        <v>33.820000000000164</v>
      </c>
      <c r="G25" s="23">
        <f>'СВОД 2013'!$B$224</f>
        <v>3.03</v>
      </c>
      <c r="H25" s="7">
        <f t="shared" si="1"/>
        <v>102.47</v>
      </c>
      <c r="I25" s="10">
        <f>1563.9+1675.83+2179.78+2631.46</f>
        <v>8050.97</v>
      </c>
      <c r="J25" s="9">
        <f t="shared" si="0"/>
        <v>-7948.5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'Март 2014'!E26</f>
        <v>2.79</v>
      </c>
      <c r="E26" s="114">
        <v>2.79</v>
      </c>
      <c r="F26" s="7">
        <f t="shared" si="2"/>
        <v>0</v>
      </c>
      <c r="G26" s="23">
        <f>'СВОД 2013'!$B$224</f>
        <v>3.03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'Март 2014'!E27</f>
        <v>174.09</v>
      </c>
      <c r="E27" s="114">
        <v>180.67</v>
      </c>
      <c r="F27" s="7">
        <f t="shared" si="2"/>
        <v>6.5799999999999841</v>
      </c>
      <c r="G27" s="23">
        <f>'СВОД 2013'!$B$224</f>
        <v>3.03</v>
      </c>
      <c r="H27" s="7">
        <f t="shared" si="1"/>
        <v>19.940000000000001</v>
      </c>
      <c r="I27" s="10">
        <v>0</v>
      </c>
      <c r="J27" s="9">
        <f t="shared" si="0"/>
        <v>19.940000000000001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'Март 2014'!E28</f>
        <v>563.84</v>
      </c>
      <c r="E28" s="114">
        <v>856.03</v>
      </c>
      <c r="F28" s="7">
        <f t="shared" si="2"/>
        <v>292.18999999999994</v>
      </c>
      <c r="G28" s="23">
        <f>'СВОД 2013'!$B$224</f>
        <v>3.03</v>
      </c>
      <c r="H28" s="7">
        <f t="shared" si="1"/>
        <v>885.34</v>
      </c>
      <c r="I28" s="10">
        <v>0</v>
      </c>
      <c r="J28" s="9">
        <f t="shared" si="0"/>
        <v>885.34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'Март 2014'!E29</f>
        <v>410.78</v>
      </c>
      <c r="E29" s="114">
        <v>572.65</v>
      </c>
      <c r="F29" s="7">
        <f t="shared" si="2"/>
        <v>161.87</v>
      </c>
      <c r="G29" s="23">
        <f>'СВОД 2013'!$B$224</f>
        <v>3.03</v>
      </c>
      <c r="H29" s="7">
        <f t="shared" si="1"/>
        <v>490.47</v>
      </c>
      <c r="I29" s="10">
        <v>0</v>
      </c>
      <c r="J29" s="9">
        <f t="shared" si="0"/>
        <v>490.47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'Март 2014'!E30</f>
        <v>472.42</v>
      </c>
      <c r="E30" s="114">
        <v>526.86</v>
      </c>
      <c r="F30" s="7">
        <f t="shared" si="2"/>
        <v>54.44</v>
      </c>
      <c r="G30" s="23">
        <f>'СВОД 2013'!$B$224</f>
        <v>3.03</v>
      </c>
      <c r="H30" s="7">
        <f t="shared" si="1"/>
        <v>164.95</v>
      </c>
      <c r="I30" s="10">
        <v>0</v>
      </c>
      <c r="J30" s="9">
        <f t="shared" si="0"/>
        <v>164.95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'Март 2014'!E31</f>
        <v>1.08</v>
      </c>
      <c r="E31" s="114">
        <v>7.42</v>
      </c>
      <c r="F31" s="7">
        <f t="shared" si="2"/>
        <v>6.34</v>
      </c>
      <c r="G31" s="23">
        <f>'СВОД 2013'!$B$224</f>
        <v>3.03</v>
      </c>
      <c r="H31" s="7">
        <f t="shared" si="1"/>
        <v>19.21</v>
      </c>
      <c r="I31" s="10">
        <v>0</v>
      </c>
      <c r="J31" s="9">
        <f t="shared" si="0"/>
        <v>19.21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'Март 2014'!E32</f>
        <v>0</v>
      </c>
      <c r="E32" s="114"/>
      <c r="F32" s="7">
        <f t="shared" si="2"/>
        <v>0</v>
      </c>
      <c r="G32" s="23">
        <f>'СВОД 2013'!$B$224</f>
        <v>3.03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'Март 2014'!E33</f>
        <v>0</v>
      </c>
      <c r="E33" s="114"/>
      <c r="F33" s="7">
        <f t="shared" si="2"/>
        <v>0</v>
      </c>
      <c r="G33" s="23">
        <f>'СВОД 2013'!$B$224</f>
        <v>3.03</v>
      </c>
      <c r="H33" s="7">
        <f t="shared" si="1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'Март 2014'!E34</f>
        <v>831.25</v>
      </c>
      <c r="E34" s="114">
        <v>1124.8699999999999</v>
      </c>
      <c r="F34" s="7">
        <f t="shared" si="2"/>
        <v>293.61999999999989</v>
      </c>
      <c r="G34" s="23">
        <f>'СВОД 2013'!$B$224</f>
        <v>3.03</v>
      </c>
      <c r="H34" s="7">
        <f t="shared" si="1"/>
        <v>889.67</v>
      </c>
      <c r="I34" s="10">
        <f>1908.9+1489.25</f>
        <v>3398.15</v>
      </c>
      <c r="J34" s="9">
        <f t="shared" si="0"/>
        <v>-2508.48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'Март 2014'!E35</f>
        <v>0</v>
      </c>
      <c r="E35" s="114"/>
      <c r="F35" s="7">
        <f t="shared" si="2"/>
        <v>0</v>
      </c>
      <c r="G35" s="23">
        <f>'СВОД 2013'!$B$224</f>
        <v>3.03</v>
      </c>
      <c r="H35" s="7">
        <f t="shared" si="1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'Март 2014'!E36</f>
        <v>7.64</v>
      </c>
      <c r="E36" s="114">
        <v>7.64</v>
      </c>
      <c r="F36" s="7">
        <f t="shared" si="2"/>
        <v>0</v>
      </c>
      <c r="G36" s="23">
        <f>'СВОД 2013'!$B$224</f>
        <v>3.03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'Март 2014'!E37</f>
        <v>25.82</v>
      </c>
      <c r="E37" s="114">
        <v>52.57</v>
      </c>
      <c r="F37" s="7">
        <f t="shared" si="2"/>
        <v>26.75</v>
      </c>
      <c r="G37" s="23">
        <f>'СВОД 2013'!$B$224</f>
        <v>3.03</v>
      </c>
      <c r="H37" s="7">
        <f t="shared" si="1"/>
        <v>81.05</v>
      </c>
      <c r="I37" s="10">
        <v>0</v>
      </c>
      <c r="J37" s="9">
        <f t="shared" si="0"/>
        <v>81.05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'Март 2014'!E38</f>
        <v>0</v>
      </c>
      <c r="E38" s="114"/>
      <c r="F38" s="7">
        <f t="shared" si="2"/>
        <v>0</v>
      </c>
      <c r="G38" s="23">
        <f>'СВОД 2013'!$B$224</f>
        <v>3.03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'Март 2014'!E39</f>
        <v>0</v>
      </c>
      <c r="E39" s="114"/>
      <c r="F39" s="7">
        <f t="shared" si="2"/>
        <v>0</v>
      </c>
      <c r="G39" s="23">
        <f>'СВОД 2013'!$B$224</f>
        <v>3.03</v>
      </c>
      <c r="H39" s="7">
        <f t="shared" si="1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'Март 2014'!E40</f>
        <v>3826.58</v>
      </c>
      <c r="E40" s="114">
        <v>3857.44</v>
      </c>
      <c r="F40" s="7">
        <f t="shared" si="2"/>
        <v>30.860000000000127</v>
      </c>
      <c r="G40" s="23">
        <f>'СВОД 2013'!$B$224</f>
        <v>3.03</v>
      </c>
      <c r="H40" s="7">
        <f t="shared" si="1"/>
        <v>93.51</v>
      </c>
      <c r="I40" s="10">
        <v>0</v>
      </c>
      <c r="J40" s="9">
        <f t="shared" si="0"/>
        <v>93.51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'Март 2014'!E41</f>
        <v>1.92</v>
      </c>
      <c r="E41" s="114">
        <v>59.76</v>
      </c>
      <c r="F41" s="7">
        <f t="shared" si="2"/>
        <v>57.839999999999996</v>
      </c>
      <c r="G41" s="23">
        <f>'СВОД 2013'!$B$224</f>
        <v>3.03</v>
      </c>
      <c r="H41" s="7">
        <f t="shared" si="1"/>
        <v>175.26</v>
      </c>
      <c r="I41" s="10">
        <v>0</v>
      </c>
      <c r="J41" s="9">
        <f t="shared" si="0"/>
        <v>175.26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'Март 2014'!E42</f>
        <v>0</v>
      </c>
      <c r="E42" s="114"/>
      <c r="F42" s="7">
        <f t="shared" si="2"/>
        <v>0</v>
      </c>
      <c r="G42" s="23">
        <f>'СВОД 2013'!$B$224</f>
        <v>3.03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'Март 2014'!E43</f>
        <v>1.47</v>
      </c>
      <c r="E43" s="114">
        <v>2252.09</v>
      </c>
      <c r="F43" s="7">
        <f t="shared" si="2"/>
        <v>2250.6200000000003</v>
      </c>
      <c r="G43" s="23">
        <f>'СВОД 2013'!$B$224</f>
        <v>3.03</v>
      </c>
      <c r="H43" s="7">
        <f t="shared" si="1"/>
        <v>6819.38</v>
      </c>
      <c r="I43" s="10">
        <v>0</v>
      </c>
      <c r="J43" s="9">
        <f t="shared" si="0"/>
        <v>6819.38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'Март 2014'!E44</f>
        <v>0</v>
      </c>
      <c r="E44" s="114"/>
      <c r="F44" s="7">
        <f t="shared" si="2"/>
        <v>0</v>
      </c>
      <c r="G44" s="23">
        <f>'СВОД 2013'!$B$224</f>
        <v>3.03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'Март 2014'!E45</f>
        <v>0</v>
      </c>
      <c r="E45" s="114"/>
      <c r="F45" s="7">
        <f t="shared" si="2"/>
        <v>0</v>
      </c>
      <c r="G45" s="23">
        <f>'СВОД 2013'!$B$224</f>
        <v>3.03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'Март 2014'!E46</f>
        <v>0</v>
      </c>
      <c r="E46" s="114"/>
      <c r="F46" s="7">
        <f t="shared" si="2"/>
        <v>0</v>
      </c>
      <c r="G46" s="23">
        <f>'СВОД 2013'!$B$224</f>
        <v>3.03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'Март 2014'!E47</f>
        <v>0</v>
      </c>
      <c r="E47" s="114"/>
      <c r="F47" s="7">
        <f t="shared" si="2"/>
        <v>0</v>
      </c>
      <c r="G47" s="23">
        <f>'СВОД 2013'!$B$224</f>
        <v>3.03</v>
      </c>
      <c r="H47" s="7">
        <f t="shared" si="1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'Март 2014'!E48</f>
        <v>15676.48</v>
      </c>
      <c r="E48" s="114">
        <v>17138.29</v>
      </c>
      <c r="F48" s="7">
        <f t="shared" si="2"/>
        <v>1461.8100000000013</v>
      </c>
      <c r="G48" s="23">
        <f>'СВОД 2013'!$B$224</f>
        <v>3.03</v>
      </c>
      <c r="H48" s="7">
        <f t="shared" si="1"/>
        <v>4429.28</v>
      </c>
      <c r="I48" s="10">
        <v>0</v>
      </c>
      <c r="J48" s="9">
        <f t="shared" si="0"/>
        <v>4429.28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'Март 2014'!E49</f>
        <v>0</v>
      </c>
      <c r="E49" s="114"/>
      <c r="F49" s="7">
        <f t="shared" si="2"/>
        <v>0</v>
      </c>
      <c r="G49" s="23">
        <f>'СВОД 2013'!$B$224</f>
        <v>3.03</v>
      </c>
      <c r="H49" s="7">
        <f t="shared" si="1"/>
        <v>0</v>
      </c>
      <c r="I49" s="10">
        <v>0</v>
      </c>
      <c r="J49" s="9">
        <f t="shared" si="0"/>
        <v>0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'Март 2014'!E50</f>
        <v>196.35</v>
      </c>
      <c r="E50" s="114">
        <v>327.24</v>
      </c>
      <c r="F50" s="7">
        <f t="shared" si="2"/>
        <v>130.89000000000001</v>
      </c>
      <c r="G50" s="23">
        <f>'СВОД 2013'!$B$224</f>
        <v>3.03</v>
      </c>
      <c r="H50" s="7">
        <f t="shared" si="1"/>
        <v>396.6</v>
      </c>
      <c r="I50" s="10">
        <v>0</v>
      </c>
      <c r="J50" s="9">
        <f t="shared" si="0"/>
        <v>396.6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'Март 2014'!E51</f>
        <v>0</v>
      </c>
      <c r="E51" s="114">
        <v>0</v>
      </c>
      <c r="F51" s="7">
        <f t="shared" si="2"/>
        <v>0</v>
      </c>
      <c r="G51" s="23">
        <f>'СВОД 2013'!$B$224</f>
        <v>3.03</v>
      </c>
      <c r="H51" s="7">
        <f t="shared" si="1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'Март 2014'!E52</f>
        <v>30.93</v>
      </c>
      <c r="E52" s="114">
        <v>40.72</v>
      </c>
      <c r="F52" s="7">
        <f t="shared" si="2"/>
        <v>9.7899999999999991</v>
      </c>
      <c r="G52" s="23">
        <f>'СВОД 2013'!$B$224</f>
        <v>3.03</v>
      </c>
      <c r="H52" s="7">
        <f t="shared" si="1"/>
        <v>29.66</v>
      </c>
      <c r="I52" s="10">
        <v>0</v>
      </c>
      <c r="J52" s="9">
        <f t="shared" si="0"/>
        <v>29.66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v>0.56999999999999995</v>
      </c>
      <c r="E53" s="114">
        <v>0.56999999999999995</v>
      </c>
      <c r="F53" s="7">
        <f t="shared" si="2"/>
        <v>0</v>
      </c>
      <c r="G53" s="23">
        <f>'СВОД 2013'!$B$224</f>
        <v>3.03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'Март 2014'!E54</f>
        <v>1208.55</v>
      </c>
      <c r="E54" s="114">
        <v>1208.55</v>
      </c>
      <c r="F54" s="7">
        <f t="shared" si="2"/>
        <v>0</v>
      </c>
      <c r="G54" s="23">
        <f>'СВОД 2013'!$B$224</f>
        <v>3.03</v>
      </c>
      <c r="H54" s="7">
        <f t="shared" si="1"/>
        <v>0</v>
      </c>
      <c r="I54" s="10">
        <v>0</v>
      </c>
      <c r="J54" s="9">
        <f t="shared" si="0"/>
        <v>0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'Март 2014'!E55</f>
        <v>0</v>
      </c>
      <c r="E55" s="114"/>
      <c r="F55" s="7">
        <f t="shared" si="2"/>
        <v>0</v>
      </c>
      <c r="G55" s="23">
        <f>'СВОД 2013'!$B$224</f>
        <v>3.03</v>
      </c>
      <c r="H55" s="7">
        <f t="shared" si="1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'Март 2014'!E56</f>
        <v>616.77</v>
      </c>
      <c r="E56" s="114">
        <v>678.86</v>
      </c>
      <c r="F56" s="7">
        <f t="shared" si="2"/>
        <v>62.090000000000032</v>
      </c>
      <c r="G56" s="23">
        <f>'СВОД 2013'!$B$224</f>
        <v>3.03</v>
      </c>
      <c r="H56" s="7">
        <f t="shared" si="1"/>
        <v>188.13</v>
      </c>
      <c r="I56" s="10">
        <v>0</v>
      </c>
      <c r="J56" s="9">
        <f t="shared" si="0"/>
        <v>188.13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'Март 2014'!E57</f>
        <v>0</v>
      </c>
      <c r="E57" s="114"/>
      <c r="F57" s="7">
        <f t="shared" si="2"/>
        <v>0</v>
      </c>
      <c r="G57" s="23">
        <f>'СВОД 2013'!$B$224</f>
        <v>3.03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v>4</v>
      </c>
      <c r="E58" s="114">
        <v>4</v>
      </c>
      <c r="F58" s="7">
        <f t="shared" si="2"/>
        <v>0</v>
      </c>
      <c r="G58" s="23">
        <f>'СВОД 2013'!$B$224</f>
        <v>3.03</v>
      </c>
      <c r="H58" s="7">
        <f t="shared" si="1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114"/>
      <c r="F59" s="7"/>
      <c r="G59" s="23"/>
      <c r="H59" s="7"/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'Март 2014'!E60</f>
        <v>0</v>
      </c>
      <c r="E60" s="114"/>
      <c r="F60" s="7">
        <f t="shared" si="2"/>
        <v>0</v>
      </c>
      <c r="G60" s="23">
        <f>'СВОД 2013'!$B$224</f>
        <v>3.03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'Март 2014'!E61</f>
        <v>0</v>
      </c>
      <c r="E61" s="114"/>
      <c r="F61" s="7">
        <f t="shared" si="2"/>
        <v>0</v>
      </c>
      <c r="G61" s="23">
        <f>'СВОД 2013'!$B$224</f>
        <v>3.03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'Март 2014'!E62</f>
        <v>1.64</v>
      </c>
      <c r="E62" s="114">
        <v>1.64</v>
      </c>
      <c r="F62" s="7">
        <f t="shared" si="2"/>
        <v>0</v>
      </c>
      <c r="G62" s="23">
        <f>'СВОД 2013'!$B$224</f>
        <v>3.03</v>
      </c>
      <c r="H62" s="7">
        <f t="shared" si="1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'Март 2014'!E63</f>
        <v>1.62</v>
      </c>
      <c r="E63" s="114">
        <v>1.62</v>
      </c>
      <c r="F63" s="7">
        <f t="shared" si="2"/>
        <v>0</v>
      </c>
      <c r="G63" s="23">
        <f>'СВОД 2013'!$B$224</f>
        <v>3.03</v>
      </c>
      <c r="H63" s="7">
        <f t="shared" si="1"/>
        <v>0</v>
      </c>
      <c r="I63" s="10">
        <v>0</v>
      </c>
      <c r="J63" s="9">
        <f t="shared" si="0"/>
        <v>0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'Март 2014'!E64</f>
        <v>1.87</v>
      </c>
      <c r="E64" s="114">
        <v>68.13</v>
      </c>
      <c r="F64" s="7">
        <f t="shared" si="2"/>
        <v>66.259999999999991</v>
      </c>
      <c r="G64" s="23">
        <f>'СВОД 2013'!$B$224</f>
        <v>3.03</v>
      </c>
      <c r="H64" s="7">
        <f t="shared" si="1"/>
        <v>200.77</v>
      </c>
      <c r="I64" s="10">
        <v>0</v>
      </c>
      <c r="J64" s="9">
        <f t="shared" si="0"/>
        <v>200.77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v>0.62</v>
      </c>
      <c r="E65" s="114">
        <v>0.62</v>
      </c>
      <c r="F65" s="7">
        <f t="shared" si="2"/>
        <v>0</v>
      </c>
      <c r="G65" s="23">
        <f>'СВОД 2013'!$B$224</f>
        <v>3.03</v>
      </c>
      <c r="H65" s="7">
        <f t="shared" si="1"/>
        <v>0</v>
      </c>
      <c r="I65" s="10">
        <v>0</v>
      </c>
      <c r="J65" s="9">
        <f t="shared" si="0"/>
        <v>0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v>0</v>
      </c>
      <c r="E66" s="114"/>
      <c r="F66" s="7">
        <f t="shared" si="2"/>
        <v>0</v>
      </c>
      <c r="G66" s="23">
        <f>'СВОД 2013'!$B$224</f>
        <v>3.03</v>
      </c>
      <c r="H66" s="7">
        <f t="shared" si="1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v>0.94</v>
      </c>
      <c r="E67" s="114">
        <v>1.07</v>
      </c>
      <c r="F67" s="7">
        <f t="shared" si="2"/>
        <v>0.13000000000000012</v>
      </c>
      <c r="G67" s="23">
        <f>'СВОД 2013'!$B$224</f>
        <v>3.03</v>
      </c>
      <c r="H67" s="7">
        <f t="shared" si="1"/>
        <v>0.39</v>
      </c>
      <c r="I67" s="10">
        <v>0</v>
      </c>
      <c r="J67" s="9">
        <f t="shared" si="0"/>
        <v>0.39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'Март 2014'!E68</f>
        <v>0</v>
      </c>
      <c r="E68" s="114"/>
      <c r="F68" s="7">
        <f t="shared" si="2"/>
        <v>0</v>
      </c>
      <c r="G68" s="23">
        <f>'СВОД 2013'!$B$224</f>
        <v>3.03</v>
      </c>
      <c r="H68" s="7">
        <f t="shared" si="1"/>
        <v>0</v>
      </c>
      <c r="I68" s="10">
        <v>0</v>
      </c>
      <c r="J68" s="9">
        <f t="shared" ref="J68:J134" si="3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v>0.74</v>
      </c>
      <c r="E69" s="114">
        <v>9.5</v>
      </c>
      <c r="F69" s="7">
        <f t="shared" si="2"/>
        <v>8.76</v>
      </c>
      <c r="G69" s="23">
        <f>'СВОД 2013'!$B$224</f>
        <v>3.03</v>
      </c>
      <c r="H69" s="7">
        <f t="shared" ref="H69:H135" si="4">ROUND(F69*G69,2)</f>
        <v>26.54</v>
      </c>
      <c r="I69" s="10">
        <v>0</v>
      </c>
      <c r="J69" s="9">
        <f t="shared" si="3"/>
        <v>26.54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v>1.32</v>
      </c>
      <c r="E70" s="114">
        <v>4</v>
      </c>
      <c r="F70" s="7">
        <f t="shared" ref="F70:F136" si="5">E70-D70</f>
        <v>2.6799999999999997</v>
      </c>
      <c r="G70" s="23">
        <f>'СВОД 2013'!$B$224</f>
        <v>3.03</v>
      </c>
      <c r="H70" s="7">
        <f t="shared" si="4"/>
        <v>8.1199999999999992</v>
      </c>
      <c r="I70" s="10">
        <v>0</v>
      </c>
      <c r="J70" s="9">
        <f t="shared" si="3"/>
        <v>8.1199999999999992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'Март 2014'!E71</f>
        <v>0</v>
      </c>
      <c r="E71" s="114"/>
      <c r="F71" s="7">
        <f t="shared" si="5"/>
        <v>0</v>
      </c>
      <c r="G71" s="23">
        <f>'СВОД 2013'!$B$224</f>
        <v>3.03</v>
      </c>
      <c r="H71" s="7">
        <f t="shared" si="4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'Март 2014'!E72</f>
        <v>0</v>
      </c>
      <c r="E72" s="114"/>
      <c r="F72" s="7">
        <f t="shared" si="5"/>
        <v>0</v>
      </c>
      <c r="G72" s="23">
        <f>'СВОД 2013'!$B$224</f>
        <v>3.03</v>
      </c>
      <c r="H72" s="7">
        <f t="shared" si="4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v>0.89</v>
      </c>
      <c r="E73" s="114">
        <v>0.89</v>
      </c>
      <c r="F73" s="7">
        <f t="shared" si="5"/>
        <v>0</v>
      </c>
      <c r="G73" s="23">
        <f>'СВОД 2013'!$B$224</f>
        <v>3.03</v>
      </c>
      <c r="H73" s="7">
        <f t="shared" si="4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v>1.67</v>
      </c>
      <c r="E74" s="114">
        <v>5.7</v>
      </c>
      <c r="F74" s="7">
        <f t="shared" si="5"/>
        <v>4.03</v>
      </c>
      <c r="G74" s="23">
        <f>'СВОД 2013'!$B$224</f>
        <v>3.03</v>
      </c>
      <c r="H74" s="7">
        <f t="shared" si="4"/>
        <v>12.21</v>
      </c>
      <c r="I74" s="10">
        <v>0</v>
      </c>
      <c r="J74" s="9">
        <f t="shared" si="3"/>
        <v>12.21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'Март 2014'!E75</f>
        <v>0</v>
      </c>
      <c r="E75" s="114"/>
      <c r="F75" s="7">
        <f t="shared" si="5"/>
        <v>0</v>
      </c>
      <c r="G75" s="23">
        <f>'СВОД 2013'!$B$224</f>
        <v>3.03</v>
      </c>
      <c r="H75" s="7">
        <f t="shared" si="4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'Март 2014'!E76</f>
        <v>0</v>
      </c>
      <c r="E76" s="114"/>
      <c r="F76" s="7">
        <f t="shared" si="5"/>
        <v>0</v>
      </c>
      <c r="G76" s="23">
        <f>'СВОД 2013'!$B$224</f>
        <v>3.03</v>
      </c>
      <c r="H76" s="7">
        <f t="shared" si="4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'Март 2014'!E77</f>
        <v>0</v>
      </c>
      <c r="E77" s="114"/>
      <c r="F77" s="7">
        <f t="shared" si="5"/>
        <v>0</v>
      </c>
      <c r="G77" s="23">
        <f>'СВОД 2013'!$B$224</f>
        <v>3.03</v>
      </c>
      <c r="H77" s="7">
        <f t="shared" si="4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114"/>
      <c r="F78" s="7"/>
      <c r="G78" s="23"/>
      <c r="H78" s="7"/>
      <c r="I78" s="10"/>
      <c r="J78" s="9"/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'Март 2014'!E79</f>
        <v>0</v>
      </c>
      <c r="E79" s="114"/>
      <c r="F79" s="7">
        <f t="shared" si="5"/>
        <v>0</v>
      </c>
      <c r="G79" s="23">
        <f>'СВОД 2013'!$B$224</f>
        <v>3.03</v>
      </c>
      <c r="H79" s="7">
        <f t="shared" si="4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'Март 2014'!E80</f>
        <v>0</v>
      </c>
      <c r="E80" s="114"/>
      <c r="F80" s="7">
        <f t="shared" si="5"/>
        <v>0</v>
      </c>
      <c r="G80" s="23">
        <f>'СВОД 2013'!$B$224</f>
        <v>3.03</v>
      </c>
      <c r="H80" s="7">
        <f t="shared" si="4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'Март 2014'!E81</f>
        <v>0</v>
      </c>
      <c r="E81" s="114"/>
      <c r="F81" s="7">
        <f t="shared" si="5"/>
        <v>0</v>
      </c>
      <c r="G81" s="23">
        <f>'СВОД 2013'!$B$224</f>
        <v>3.03</v>
      </c>
      <c r="H81" s="7">
        <f t="shared" si="4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'Март 2014'!E82</f>
        <v>0</v>
      </c>
      <c r="E82" s="114"/>
      <c r="F82" s="7">
        <f t="shared" si="5"/>
        <v>0</v>
      </c>
      <c r="G82" s="23">
        <f>'СВОД 2013'!$B$224</f>
        <v>3.03</v>
      </c>
      <c r="H82" s="7">
        <f t="shared" si="4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'Март 2014'!E83</f>
        <v>0</v>
      </c>
      <c r="E83" s="114"/>
      <c r="F83" s="7">
        <f t="shared" si="5"/>
        <v>0</v>
      </c>
      <c r="G83" s="23">
        <f>'СВОД 2013'!$B$224</f>
        <v>3.03</v>
      </c>
      <c r="H83" s="7">
        <f t="shared" si="4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'Март 2014'!E84</f>
        <v>0</v>
      </c>
      <c r="E84" s="114"/>
      <c r="F84" s="7">
        <f t="shared" si="5"/>
        <v>0</v>
      </c>
      <c r="G84" s="23">
        <f>'СВОД 2013'!$B$224</f>
        <v>3.03</v>
      </c>
      <c r="H84" s="7">
        <f t="shared" si="4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'Март 2014'!E85</f>
        <v>0</v>
      </c>
      <c r="E85" s="114"/>
      <c r="F85" s="7">
        <f t="shared" si="5"/>
        <v>0</v>
      </c>
      <c r="G85" s="23">
        <f>'СВОД 2013'!$B$224</f>
        <v>3.03</v>
      </c>
      <c r="H85" s="7">
        <f t="shared" si="4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'Март 2014'!E86</f>
        <v>0</v>
      </c>
      <c r="E86" s="114"/>
      <c r="F86" s="7">
        <f t="shared" si="5"/>
        <v>0</v>
      </c>
      <c r="G86" s="23">
        <f>'СВОД 2013'!$B$224</f>
        <v>3.03</v>
      </c>
      <c r="H86" s="7">
        <f t="shared" si="4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'Март 2014'!E87</f>
        <v>0</v>
      </c>
      <c r="E87" s="114"/>
      <c r="F87" s="7">
        <f t="shared" si="5"/>
        <v>0</v>
      </c>
      <c r="G87" s="23">
        <f>'СВОД 2013'!$B$224</f>
        <v>3.03</v>
      </c>
      <c r="H87" s="7">
        <f t="shared" si="4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'Март 2014'!E88</f>
        <v>0</v>
      </c>
      <c r="E88" s="114"/>
      <c r="F88" s="7">
        <f t="shared" si="5"/>
        <v>0</v>
      </c>
      <c r="G88" s="23">
        <f>'СВОД 2013'!$B$224</f>
        <v>3.03</v>
      </c>
      <c r="H88" s="7">
        <f t="shared" si="4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'Март 2014'!E89</f>
        <v>0</v>
      </c>
      <c r="E89" s="114"/>
      <c r="F89" s="7">
        <f t="shared" si="5"/>
        <v>0</v>
      </c>
      <c r="G89" s="23">
        <f>'СВОД 2013'!$B$224</f>
        <v>3.03</v>
      </c>
      <c r="H89" s="7">
        <f t="shared" si="4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'Март 2014'!E90</f>
        <v>0</v>
      </c>
      <c r="E90" s="114"/>
      <c r="F90" s="7">
        <f t="shared" si="5"/>
        <v>0</v>
      </c>
      <c r="G90" s="23">
        <f>'СВОД 2013'!$B$224</f>
        <v>3.03</v>
      </c>
      <c r="H90" s="7">
        <f t="shared" si="4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'Март 2014'!E91</f>
        <v>0</v>
      </c>
      <c r="E91" s="114"/>
      <c r="F91" s="7">
        <f t="shared" si="5"/>
        <v>0</v>
      </c>
      <c r="G91" s="23">
        <f>'СВОД 2013'!$B$224</f>
        <v>3.03</v>
      </c>
      <c r="H91" s="7">
        <f t="shared" si="4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'Март 2014'!E92</f>
        <v>0</v>
      </c>
      <c r="E92" s="114"/>
      <c r="F92" s="7">
        <f t="shared" si="5"/>
        <v>0</v>
      </c>
      <c r="G92" s="23">
        <f>'СВОД 2013'!$B$224</f>
        <v>3.03</v>
      </c>
      <c r="H92" s="7">
        <f t="shared" si="4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'Март 2014'!E93</f>
        <v>0</v>
      </c>
      <c r="E93" s="114"/>
      <c r="F93" s="7">
        <f t="shared" si="5"/>
        <v>0</v>
      </c>
      <c r="G93" s="23">
        <f>'СВОД 2013'!$B$224</f>
        <v>3.03</v>
      </c>
      <c r="H93" s="7">
        <f t="shared" si="4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v>1.43</v>
      </c>
      <c r="E94" s="114">
        <v>9.5</v>
      </c>
      <c r="F94" s="7">
        <f t="shared" si="5"/>
        <v>8.07</v>
      </c>
      <c r="G94" s="23">
        <f>'СВОД 2013'!$B$224</f>
        <v>3.03</v>
      </c>
      <c r="H94" s="7">
        <f t="shared" si="4"/>
        <v>24.45</v>
      </c>
      <c r="I94" s="10">
        <v>0</v>
      </c>
      <c r="J94" s="9">
        <f t="shared" si="3"/>
        <v>24.45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'Март 2014'!E95</f>
        <v>0</v>
      </c>
      <c r="E95" s="114"/>
      <c r="F95" s="7">
        <f t="shared" si="5"/>
        <v>0</v>
      </c>
      <c r="G95" s="23">
        <f>'СВОД 2013'!$B$224</f>
        <v>3.03</v>
      </c>
      <c r="H95" s="7">
        <f t="shared" si="4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'Март 2014'!E96</f>
        <v>0</v>
      </c>
      <c r="E96" s="114"/>
      <c r="F96" s="7">
        <f t="shared" si="5"/>
        <v>0</v>
      </c>
      <c r="G96" s="23">
        <f>'СВОД 2013'!$B$224</f>
        <v>3.03</v>
      </c>
      <c r="H96" s="7">
        <f t="shared" si="4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'Март 2014'!E97</f>
        <v>124.34</v>
      </c>
      <c r="E97" s="114">
        <v>934.03</v>
      </c>
      <c r="F97" s="7">
        <f t="shared" si="5"/>
        <v>809.68999999999994</v>
      </c>
      <c r="G97" s="23">
        <f>'СВОД 2013'!$B$224</f>
        <v>3.03</v>
      </c>
      <c r="H97" s="7">
        <f t="shared" si="4"/>
        <v>2453.36</v>
      </c>
      <c r="I97" s="10">
        <v>0</v>
      </c>
      <c r="J97" s="9">
        <f t="shared" si="3"/>
        <v>2453.36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'Март 2014'!E98</f>
        <v>0</v>
      </c>
      <c r="E98" s="114">
        <v>0</v>
      </c>
      <c r="F98" s="7">
        <f t="shared" si="5"/>
        <v>0</v>
      </c>
      <c r="G98" s="23">
        <f>'СВОД 2013'!$B$224</f>
        <v>3.03</v>
      </c>
      <c r="H98" s="7">
        <f t="shared" si="4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'Март 2014'!E99</f>
        <v>0</v>
      </c>
      <c r="E99" s="114"/>
      <c r="F99" s="7">
        <f t="shared" si="5"/>
        <v>0</v>
      </c>
      <c r="G99" s="23">
        <f>'СВОД 2013'!$B$224</f>
        <v>3.03</v>
      </c>
      <c r="H99" s="7">
        <f t="shared" si="4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'Март 2014'!E100</f>
        <v>0</v>
      </c>
      <c r="E100" s="114"/>
      <c r="F100" s="7">
        <f t="shared" si="5"/>
        <v>0</v>
      </c>
      <c r="G100" s="23">
        <f>'СВОД 2013'!$B$224</f>
        <v>3.03</v>
      </c>
      <c r="H100" s="7">
        <f t="shared" si="4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'Март 2014'!E101</f>
        <v>0</v>
      </c>
      <c r="E101" s="114"/>
      <c r="F101" s="7">
        <f t="shared" si="5"/>
        <v>0</v>
      </c>
      <c r="G101" s="23">
        <f>'СВОД 2013'!$B$224</f>
        <v>3.03</v>
      </c>
      <c r="H101" s="7">
        <f t="shared" si="4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'Март 2014'!E102</f>
        <v>0</v>
      </c>
      <c r="E102" s="114"/>
      <c r="F102" s="7">
        <f t="shared" si="5"/>
        <v>0</v>
      </c>
      <c r="G102" s="23">
        <f>'СВОД 2013'!$B$224</f>
        <v>3.03</v>
      </c>
      <c r="H102" s="7">
        <f t="shared" si="4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'Март 2014'!E103</f>
        <v>0</v>
      </c>
      <c r="E103" s="114"/>
      <c r="F103" s="7">
        <f t="shared" si="5"/>
        <v>0</v>
      </c>
      <c r="G103" s="23">
        <f>'СВОД 2013'!$B$224</f>
        <v>3.03</v>
      </c>
      <c r="H103" s="7">
        <f t="shared" si="4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'Март 2014'!E104</f>
        <v>0</v>
      </c>
      <c r="E104" s="114"/>
      <c r="F104" s="7">
        <f t="shared" si="5"/>
        <v>0</v>
      </c>
      <c r="G104" s="23">
        <f>'СВОД 2013'!$B$224</f>
        <v>3.03</v>
      </c>
      <c r="H104" s="7">
        <f t="shared" si="4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'Март 2014'!E105</f>
        <v>0</v>
      </c>
      <c r="E105" s="114"/>
      <c r="F105" s="7">
        <f t="shared" si="5"/>
        <v>0</v>
      </c>
      <c r="G105" s="23">
        <f>'СВОД 2013'!$B$224</f>
        <v>3.03</v>
      </c>
      <c r="H105" s="7">
        <f t="shared" si="4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'Март 2014'!E106</f>
        <v>0</v>
      </c>
      <c r="E106" s="114"/>
      <c r="F106" s="7">
        <f t="shared" si="5"/>
        <v>0</v>
      </c>
      <c r="G106" s="23">
        <f>'СВОД 2013'!$B$224</f>
        <v>3.03</v>
      </c>
      <c r="H106" s="7">
        <f t="shared" si="4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'Март 2014'!E107</f>
        <v>1075.69</v>
      </c>
      <c r="E107" s="114">
        <v>1143.29</v>
      </c>
      <c r="F107" s="7">
        <f t="shared" si="5"/>
        <v>67.599999999999909</v>
      </c>
      <c r="G107" s="23">
        <f>'СВОД 2013'!$B$224</f>
        <v>3.03</v>
      </c>
      <c r="H107" s="7">
        <f t="shared" si="4"/>
        <v>204.83</v>
      </c>
      <c r="I107" s="10">
        <v>0</v>
      </c>
      <c r="J107" s="9">
        <f t="shared" si="3"/>
        <v>204.83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'Март 2014'!E108</f>
        <v>0</v>
      </c>
      <c r="E108" s="114"/>
      <c r="F108" s="7">
        <f t="shared" si="5"/>
        <v>0</v>
      </c>
      <c r="G108" s="23">
        <f>'СВОД 2013'!$B$224</f>
        <v>3.03</v>
      </c>
      <c r="H108" s="7">
        <f t="shared" si="4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'Март 2014'!E109</f>
        <v>0</v>
      </c>
      <c r="E109" s="114"/>
      <c r="F109" s="7">
        <f t="shared" si="5"/>
        <v>0</v>
      </c>
      <c r="G109" s="23">
        <f>'СВОД 2013'!$B$224</f>
        <v>3.03</v>
      </c>
      <c r="H109" s="7">
        <f t="shared" si="4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'Март 2014'!E110</f>
        <v>0</v>
      </c>
      <c r="E110" s="114"/>
      <c r="F110" s="7">
        <f t="shared" si="5"/>
        <v>0</v>
      </c>
      <c r="G110" s="23">
        <f>'СВОД 2013'!$B$224</f>
        <v>3.03</v>
      </c>
      <c r="H110" s="7">
        <f t="shared" si="4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'Март 2014'!E111</f>
        <v>0</v>
      </c>
      <c r="E111" s="114"/>
      <c r="F111" s="7">
        <f t="shared" si="5"/>
        <v>0</v>
      </c>
      <c r="G111" s="23">
        <f>'СВОД 2013'!$B$224</f>
        <v>3.03</v>
      </c>
      <c r="H111" s="7">
        <f t="shared" si="4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'Март 2014'!E112</f>
        <v>1597.29</v>
      </c>
      <c r="E112" s="114">
        <v>1597.29</v>
      </c>
      <c r="F112" s="7">
        <f t="shared" si="5"/>
        <v>0</v>
      </c>
      <c r="G112" s="23">
        <f>'СВОД 2013'!$B$224</f>
        <v>3.03</v>
      </c>
      <c r="H112" s="7">
        <f t="shared" si="4"/>
        <v>0</v>
      </c>
      <c r="I112" s="10">
        <v>5000</v>
      </c>
      <c r="J112" s="9">
        <f t="shared" si="3"/>
        <v>-5000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'Март 2014'!E113</f>
        <v>0</v>
      </c>
      <c r="E113" s="114"/>
      <c r="F113" s="7">
        <f t="shared" si="5"/>
        <v>0</v>
      </c>
      <c r="G113" s="23">
        <f>'СВОД 2013'!$B$224</f>
        <v>3.03</v>
      </c>
      <c r="H113" s="7">
        <f t="shared" si="4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'Март 2014'!E114</f>
        <v>0</v>
      </c>
      <c r="E114" s="114"/>
      <c r="F114" s="7">
        <f t="shared" si="5"/>
        <v>0</v>
      </c>
      <c r="G114" s="23">
        <f>'СВОД 2013'!$B$224</f>
        <v>3.03</v>
      </c>
      <c r="H114" s="7">
        <f t="shared" si="4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'Март 2014'!E115</f>
        <v>0</v>
      </c>
      <c r="E115" s="114"/>
      <c r="F115" s="7">
        <f t="shared" si="5"/>
        <v>0</v>
      </c>
      <c r="G115" s="23">
        <f>'СВОД 2013'!$B$224</f>
        <v>3.03</v>
      </c>
      <c r="H115" s="7">
        <f t="shared" si="4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'Март 2014'!E116</f>
        <v>0</v>
      </c>
      <c r="E116" s="114"/>
      <c r="F116" s="7">
        <f t="shared" si="5"/>
        <v>0</v>
      </c>
      <c r="G116" s="23">
        <f>'СВОД 2013'!$B$224</f>
        <v>3.03</v>
      </c>
      <c r="H116" s="7">
        <f t="shared" si="4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114"/>
      <c r="F117" s="7"/>
      <c r="G117" s="23">
        <f>'СВОД 2013'!$B$224</f>
        <v>3.03</v>
      </c>
      <c r="H117" s="7">
        <f t="shared" si="4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'Март 2014'!E118</f>
        <v>0</v>
      </c>
      <c r="E118" s="114"/>
      <c r="F118" s="7">
        <f t="shared" si="5"/>
        <v>0</v>
      </c>
      <c r="G118" s="23">
        <f>'СВОД 2013'!$B$224</f>
        <v>3.03</v>
      </c>
      <c r="H118" s="7">
        <f t="shared" si="4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114"/>
      <c r="F119" s="7"/>
      <c r="G119" s="23">
        <f>'СВОД 2013'!$B$224</f>
        <v>3.03</v>
      </c>
      <c r="H119" s="7">
        <f t="shared" si="4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'Март 2014'!E120</f>
        <v>32.200000000000003</v>
      </c>
      <c r="E120" s="114">
        <v>32.4</v>
      </c>
      <c r="F120" s="7">
        <f t="shared" si="5"/>
        <v>0.19999999999999574</v>
      </c>
      <c r="G120" s="23">
        <f>'СВОД 2013'!$B$224</f>
        <v>3.03</v>
      </c>
      <c r="H120" s="7">
        <f t="shared" si="4"/>
        <v>0.61</v>
      </c>
      <c r="I120" s="10">
        <v>0</v>
      </c>
      <c r="J120" s="9">
        <f t="shared" si="3"/>
        <v>0.61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'Март 2014'!E121</f>
        <v>0</v>
      </c>
      <c r="E121" s="114"/>
      <c r="F121" s="7">
        <f t="shared" si="5"/>
        <v>0</v>
      </c>
      <c r="G121" s="23">
        <f>'СВОД 2013'!$B$224</f>
        <v>3.03</v>
      </c>
      <c r="H121" s="7">
        <f t="shared" si="4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'Март 2014'!E122</f>
        <v>211.33</v>
      </c>
      <c r="E122" s="114">
        <v>224.91</v>
      </c>
      <c r="F122" s="7">
        <f t="shared" si="5"/>
        <v>13.579999999999984</v>
      </c>
      <c r="G122" s="23">
        <f>'СВОД 2013'!$B$224</f>
        <v>3.03</v>
      </c>
      <c r="H122" s="7">
        <f t="shared" si="4"/>
        <v>41.15</v>
      </c>
      <c r="I122" s="10">
        <v>0</v>
      </c>
      <c r="J122" s="9">
        <f t="shared" si="3"/>
        <v>41.15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'Март 2014'!E123</f>
        <v>3244.01</v>
      </c>
      <c r="E123" s="114">
        <v>3437.95</v>
      </c>
      <c r="F123" s="7">
        <f t="shared" si="5"/>
        <v>193.9399999999996</v>
      </c>
      <c r="G123" s="23">
        <f>'СВОД 2013'!$B$224</f>
        <v>3.03</v>
      </c>
      <c r="H123" s="7">
        <f t="shared" si="4"/>
        <v>587.64</v>
      </c>
      <c r="I123" s="10">
        <v>0</v>
      </c>
      <c r="J123" s="9">
        <f t="shared" si="3"/>
        <v>587.64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'Март 2014'!E124</f>
        <v>2273.0300000000002</v>
      </c>
      <c r="E124" s="114">
        <v>2844.8</v>
      </c>
      <c r="F124" s="7">
        <f t="shared" si="5"/>
        <v>571.77</v>
      </c>
      <c r="G124" s="23">
        <f>'СВОД 2013'!$B$224</f>
        <v>3.03</v>
      </c>
      <c r="H124" s="7">
        <f t="shared" si="4"/>
        <v>1732.46</v>
      </c>
      <c r="I124" s="10">
        <v>0</v>
      </c>
      <c r="J124" s="9">
        <f t="shared" si="3"/>
        <v>1732.46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'Март 2014'!E125</f>
        <v>859.01</v>
      </c>
      <c r="E125" s="114">
        <v>961.48</v>
      </c>
      <c r="F125" s="7">
        <f t="shared" si="5"/>
        <v>102.47000000000003</v>
      </c>
      <c r="G125" s="23">
        <f>'СВОД 2013'!$B$224</f>
        <v>3.03</v>
      </c>
      <c r="H125" s="7">
        <f t="shared" si="4"/>
        <v>310.48</v>
      </c>
      <c r="I125" s="10">
        <v>0</v>
      </c>
      <c r="J125" s="9">
        <f t="shared" si="3"/>
        <v>310.48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'Март 2014'!E126</f>
        <v>901.78</v>
      </c>
      <c r="E126" s="114">
        <v>1068.08</v>
      </c>
      <c r="F126" s="7">
        <f t="shared" si="5"/>
        <v>166.29999999999995</v>
      </c>
      <c r="G126" s="23">
        <f>'СВОД 2013'!$B$224</f>
        <v>3.03</v>
      </c>
      <c r="H126" s="7">
        <f t="shared" si="4"/>
        <v>503.89</v>
      </c>
      <c r="I126" s="10">
        <v>0</v>
      </c>
      <c r="J126" s="9">
        <f t="shared" si="3"/>
        <v>503.89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'Март 2014'!E127</f>
        <v>17.79</v>
      </c>
      <c r="E127" s="114">
        <v>47.1</v>
      </c>
      <c r="F127" s="7">
        <f t="shared" si="5"/>
        <v>29.310000000000002</v>
      </c>
      <c r="G127" s="23">
        <f>'СВОД 2013'!$B$224</f>
        <v>3.03</v>
      </c>
      <c r="H127" s="7">
        <f t="shared" si="4"/>
        <v>88.81</v>
      </c>
      <c r="I127" s="10">
        <v>0</v>
      </c>
      <c r="J127" s="9">
        <f t="shared" si="3"/>
        <v>88.81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'Март 2014'!E128</f>
        <v>136.24</v>
      </c>
      <c r="E128" s="114">
        <v>215.53</v>
      </c>
      <c r="F128" s="7">
        <f t="shared" si="5"/>
        <v>79.289999999999992</v>
      </c>
      <c r="G128" s="23">
        <f>'СВОД 2013'!$B$224</f>
        <v>3.03</v>
      </c>
      <c r="H128" s="7">
        <f t="shared" si="4"/>
        <v>240.25</v>
      </c>
      <c r="I128" s="10">
        <v>0</v>
      </c>
      <c r="J128" s="9">
        <f t="shared" si="3"/>
        <v>240.25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v>1.74</v>
      </c>
      <c r="E129" s="114">
        <v>5.7</v>
      </c>
      <c r="F129" s="7">
        <f t="shared" si="5"/>
        <v>3.96</v>
      </c>
      <c r="G129" s="23">
        <f>'СВОД 2013'!$B$224</f>
        <v>3.03</v>
      </c>
      <c r="H129" s="7">
        <f t="shared" si="4"/>
        <v>12</v>
      </c>
      <c r="I129" s="10">
        <v>0</v>
      </c>
      <c r="J129" s="9">
        <f t="shared" si="3"/>
        <v>12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'Март 2014'!E130</f>
        <v>56.24</v>
      </c>
      <c r="E130" s="114">
        <v>83.28</v>
      </c>
      <c r="F130" s="7">
        <f t="shared" si="5"/>
        <v>27.04</v>
      </c>
      <c r="G130" s="23">
        <f>'СВОД 2013'!$B$224</f>
        <v>3.03</v>
      </c>
      <c r="H130" s="7">
        <f t="shared" si="4"/>
        <v>81.93</v>
      </c>
      <c r="I130" s="10">
        <v>0</v>
      </c>
      <c r="J130" s="9">
        <f t="shared" si="3"/>
        <v>81.93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'Март 2014'!E131</f>
        <v>5235.92</v>
      </c>
      <c r="E131" s="114">
        <v>6254.78</v>
      </c>
      <c r="F131" s="7">
        <f t="shared" si="5"/>
        <v>1018.8599999999997</v>
      </c>
      <c r="G131" s="23">
        <f>'СВОД 2013'!$B$224</f>
        <v>3.03</v>
      </c>
      <c r="H131" s="7">
        <f t="shared" si="4"/>
        <v>3087.15</v>
      </c>
      <c r="I131" s="10">
        <v>1763.2</v>
      </c>
      <c r="J131" s="9">
        <f t="shared" si="3"/>
        <v>1323.95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'Март 2014'!E132</f>
        <v>2.86</v>
      </c>
      <c r="E132" s="114">
        <v>650.86</v>
      </c>
      <c r="F132" s="7">
        <f t="shared" si="5"/>
        <v>648</v>
      </c>
      <c r="G132" s="23">
        <f>'СВОД 2013'!$B$224</f>
        <v>3.03</v>
      </c>
      <c r="H132" s="7">
        <f t="shared" si="4"/>
        <v>1963.44</v>
      </c>
      <c r="I132" s="10">
        <v>0</v>
      </c>
      <c r="J132" s="9">
        <f t="shared" si="3"/>
        <v>1963.44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'Март 2014'!E133</f>
        <v>679.88</v>
      </c>
      <c r="E133" s="114">
        <v>735.62</v>
      </c>
      <c r="F133" s="7">
        <f t="shared" si="5"/>
        <v>55.740000000000009</v>
      </c>
      <c r="G133" s="23">
        <f>'СВОД 2013'!$B$224</f>
        <v>3.03</v>
      </c>
      <c r="H133" s="7">
        <f t="shared" si="4"/>
        <v>168.89</v>
      </c>
      <c r="I133" s="10">
        <v>0</v>
      </c>
      <c r="J133" s="9">
        <f t="shared" si="3"/>
        <v>168.89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'Март 2014'!E134</f>
        <v>2.34</v>
      </c>
      <c r="E134" s="114">
        <v>2.34</v>
      </c>
      <c r="F134" s="7">
        <f t="shared" si="5"/>
        <v>0</v>
      </c>
      <c r="G134" s="23">
        <f>'СВОД 2013'!$B$224</f>
        <v>3.03</v>
      </c>
      <c r="H134" s="7">
        <f t="shared" si="4"/>
        <v>0</v>
      </c>
      <c r="I134" s="10">
        <v>0</v>
      </c>
      <c r="J134" s="9">
        <f t="shared" si="3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'Март 2014'!E135</f>
        <v>2159.92</v>
      </c>
      <c r="E135" s="114">
        <v>2253.6799999999998</v>
      </c>
      <c r="F135" s="7">
        <f t="shared" si="5"/>
        <v>93.759999999999764</v>
      </c>
      <c r="G135" s="23">
        <f>'СВОД 2013'!$B$224</f>
        <v>3.03</v>
      </c>
      <c r="H135" s="7">
        <f t="shared" si="4"/>
        <v>284.08999999999997</v>
      </c>
      <c r="I135" s="10">
        <v>1216</v>
      </c>
      <c r="J135" s="9">
        <f t="shared" ref="J135:J198" si="6">H135-I135</f>
        <v>-931.91000000000008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'Март 2014'!E136</f>
        <v>1786.79</v>
      </c>
      <c r="E136" s="114">
        <v>1998.39</v>
      </c>
      <c r="F136" s="7">
        <f t="shared" si="5"/>
        <v>211.60000000000014</v>
      </c>
      <c r="G136" s="23">
        <f>'СВОД 2013'!$B$224</f>
        <v>3.03</v>
      </c>
      <c r="H136" s="7">
        <f t="shared" ref="H136:H199" si="7">ROUND(F136*G136,2)</f>
        <v>641.15</v>
      </c>
      <c r="I136" s="10">
        <v>0</v>
      </c>
      <c r="J136" s="9">
        <f t="shared" si="6"/>
        <v>641.15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'Март 2014'!E137</f>
        <v>0</v>
      </c>
      <c r="E137" s="114"/>
      <c r="F137" s="7">
        <f t="shared" ref="F137:F200" si="8">E137-D137</f>
        <v>0</v>
      </c>
      <c r="G137" s="23">
        <f>'СВОД 2013'!$B$224</f>
        <v>3.03</v>
      </c>
      <c r="H137" s="7">
        <f t="shared" si="7"/>
        <v>0</v>
      </c>
      <c r="I137" s="10">
        <v>0</v>
      </c>
      <c r="J137" s="9">
        <f t="shared" si="6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'Март 2014'!E138</f>
        <v>0</v>
      </c>
      <c r="E138" s="114"/>
      <c r="F138" s="7">
        <f t="shared" si="8"/>
        <v>0</v>
      </c>
      <c r="G138" s="23">
        <f>'СВОД 2013'!$B$224</f>
        <v>3.03</v>
      </c>
      <c r="H138" s="7">
        <f t="shared" si="7"/>
        <v>0</v>
      </c>
      <c r="I138" s="10">
        <v>0</v>
      </c>
      <c r="J138" s="9">
        <f t="shared" si="6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'Март 2014'!E139</f>
        <v>0</v>
      </c>
      <c r="E139" s="114"/>
      <c r="F139" s="7">
        <f t="shared" si="8"/>
        <v>0</v>
      </c>
      <c r="G139" s="23">
        <f>'СВОД 2013'!$B$224</f>
        <v>3.03</v>
      </c>
      <c r="H139" s="7">
        <f t="shared" si="7"/>
        <v>0</v>
      </c>
      <c r="I139" s="10">
        <v>0</v>
      </c>
      <c r="J139" s="9">
        <f t="shared" si="6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'Март 2014'!E140</f>
        <v>0.72</v>
      </c>
      <c r="E140" s="114">
        <v>0.72</v>
      </c>
      <c r="F140" s="7">
        <f t="shared" si="8"/>
        <v>0</v>
      </c>
      <c r="G140" s="23">
        <f>'СВОД 2013'!$B$224</f>
        <v>3.03</v>
      </c>
      <c r="H140" s="7">
        <f t="shared" si="7"/>
        <v>0</v>
      </c>
      <c r="I140" s="10">
        <v>0</v>
      </c>
      <c r="J140" s="9">
        <f t="shared" si="6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'Март 2014'!E141</f>
        <v>68.7</v>
      </c>
      <c r="E141" s="114">
        <v>98.65</v>
      </c>
      <c r="F141" s="7">
        <f t="shared" si="8"/>
        <v>29.950000000000003</v>
      </c>
      <c r="G141" s="23">
        <f>'СВОД 2013'!$B$224</f>
        <v>3.03</v>
      </c>
      <c r="H141" s="7">
        <f t="shared" si="7"/>
        <v>90.75</v>
      </c>
      <c r="I141" s="10">
        <v>0</v>
      </c>
      <c r="J141" s="9">
        <f t="shared" si="6"/>
        <v>90.75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'Март 2014'!E142</f>
        <v>0</v>
      </c>
      <c r="E142" s="114"/>
      <c r="F142" s="7">
        <f t="shared" si="8"/>
        <v>0</v>
      </c>
      <c r="G142" s="23">
        <f>'СВОД 2013'!$B$224</f>
        <v>3.03</v>
      </c>
      <c r="H142" s="7">
        <f t="shared" si="7"/>
        <v>0</v>
      </c>
      <c r="I142" s="10">
        <v>0</v>
      </c>
      <c r="J142" s="9">
        <f t="shared" si="6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'Март 2014'!E143</f>
        <v>59.38</v>
      </c>
      <c r="E143" s="114">
        <v>134.77000000000001</v>
      </c>
      <c r="F143" s="7">
        <f t="shared" si="8"/>
        <v>75.390000000000015</v>
      </c>
      <c r="G143" s="23">
        <f>'СВОД 2013'!$B$224</f>
        <v>3.03</v>
      </c>
      <c r="H143" s="7">
        <f t="shared" si="7"/>
        <v>228.43</v>
      </c>
      <c r="I143" s="10">
        <v>0</v>
      </c>
      <c r="J143" s="9">
        <f t="shared" si="6"/>
        <v>228.43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v>0.59</v>
      </c>
      <c r="E144" s="114">
        <v>0.59</v>
      </c>
      <c r="F144" s="7">
        <f t="shared" si="8"/>
        <v>0</v>
      </c>
      <c r="G144" s="23">
        <f>'СВОД 2013'!$B$224</f>
        <v>3.03</v>
      </c>
      <c r="H144" s="7">
        <f t="shared" si="7"/>
        <v>0</v>
      </c>
      <c r="I144" s="10">
        <v>0</v>
      </c>
      <c r="J144" s="9">
        <f t="shared" si="6"/>
        <v>0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'Март 2014'!E145</f>
        <v>3.23</v>
      </c>
      <c r="E145" s="114">
        <v>160.08000000000001</v>
      </c>
      <c r="F145" s="7">
        <f t="shared" si="8"/>
        <v>156.85000000000002</v>
      </c>
      <c r="G145" s="23">
        <f>'СВОД 2013'!$B$224</f>
        <v>3.03</v>
      </c>
      <c r="H145" s="7">
        <f t="shared" si="7"/>
        <v>475.26</v>
      </c>
      <c r="I145" s="10">
        <v>0</v>
      </c>
      <c r="J145" s="9">
        <f t="shared" si="6"/>
        <v>475.26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'Март 2014'!E146</f>
        <v>230.36</v>
      </c>
      <c r="E146" s="114">
        <v>230.36</v>
      </c>
      <c r="F146" s="7">
        <f t="shared" si="8"/>
        <v>0</v>
      </c>
      <c r="G146" s="23">
        <f>'СВОД 2013'!$B$224</f>
        <v>3.03</v>
      </c>
      <c r="H146" s="7">
        <f t="shared" si="7"/>
        <v>0</v>
      </c>
      <c r="I146" s="10">
        <v>0</v>
      </c>
      <c r="J146" s="9">
        <f t="shared" si="6"/>
        <v>0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'Март 2014'!E147</f>
        <v>200.69</v>
      </c>
      <c r="E147" s="114">
        <v>376.29</v>
      </c>
      <c r="F147" s="7">
        <f t="shared" si="8"/>
        <v>175.60000000000002</v>
      </c>
      <c r="G147" s="23">
        <f>'СВОД 2013'!$B$224</f>
        <v>3.03</v>
      </c>
      <c r="H147" s="7">
        <f t="shared" si="7"/>
        <v>532.07000000000005</v>
      </c>
      <c r="I147" s="10">
        <v>2000</v>
      </c>
      <c r="J147" s="9">
        <f t="shared" si="6"/>
        <v>-1467.9299999999998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'Март 2014'!E148</f>
        <v>95.95</v>
      </c>
      <c r="E148" s="114">
        <v>124.19</v>
      </c>
      <c r="F148" s="7">
        <f t="shared" si="8"/>
        <v>28.239999999999995</v>
      </c>
      <c r="G148" s="23">
        <f>'СВОД 2013'!$B$224</f>
        <v>3.03</v>
      </c>
      <c r="H148" s="7">
        <f t="shared" si="7"/>
        <v>85.57</v>
      </c>
      <c r="I148" s="10">
        <v>0</v>
      </c>
      <c r="J148" s="9">
        <f t="shared" si="6"/>
        <v>85.57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'Март 2014'!E149</f>
        <v>40.74</v>
      </c>
      <c r="E149" s="114">
        <v>434.96</v>
      </c>
      <c r="F149" s="7">
        <f t="shared" si="8"/>
        <v>394.21999999999997</v>
      </c>
      <c r="G149" s="23">
        <f>'СВОД 2013'!$B$224</f>
        <v>3.03</v>
      </c>
      <c r="H149" s="7">
        <f t="shared" si="7"/>
        <v>1194.49</v>
      </c>
      <c r="I149" s="10">
        <v>0</v>
      </c>
      <c r="J149" s="9">
        <f t="shared" si="6"/>
        <v>1194.49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'Март 2014'!E150</f>
        <v>383.72</v>
      </c>
      <c r="E150" s="114">
        <v>441.11</v>
      </c>
      <c r="F150" s="7">
        <f t="shared" si="8"/>
        <v>57.389999999999986</v>
      </c>
      <c r="G150" s="23">
        <f>'СВОД 2013'!$B$224</f>
        <v>3.03</v>
      </c>
      <c r="H150" s="7">
        <f t="shared" si="7"/>
        <v>173.89</v>
      </c>
      <c r="I150" s="10">
        <v>0</v>
      </c>
      <c r="J150" s="9">
        <f t="shared" si="6"/>
        <v>173.89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'Март 2014'!E151</f>
        <v>1267.6300000000001</v>
      </c>
      <c r="E151" s="114">
        <v>1326.41</v>
      </c>
      <c r="F151" s="7">
        <f t="shared" si="8"/>
        <v>58.779999999999973</v>
      </c>
      <c r="G151" s="23">
        <f>'СВОД 2013'!$B$224</f>
        <v>3.03</v>
      </c>
      <c r="H151" s="7">
        <f t="shared" si="7"/>
        <v>178.1</v>
      </c>
      <c r="I151" s="10">
        <v>0</v>
      </c>
      <c r="J151" s="9">
        <f t="shared" si="6"/>
        <v>178.1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'Март 2014'!E152</f>
        <v>1758.95</v>
      </c>
      <c r="E152" s="114">
        <v>1808.71</v>
      </c>
      <c r="F152" s="7">
        <f t="shared" si="8"/>
        <v>49.759999999999991</v>
      </c>
      <c r="G152" s="23">
        <f>'СВОД 2013'!$B$224</f>
        <v>3.03</v>
      </c>
      <c r="H152" s="7">
        <f t="shared" si="7"/>
        <v>150.77000000000001</v>
      </c>
      <c r="I152" s="10">
        <v>0</v>
      </c>
      <c r="J152" s="9">
        <f t="shared" si="6"/>
        <v>150.77000000000001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'Март 2014'!E153</f>
        <v>0</v>
      </c>
      <c r="E153" s="114"/>
      <c r="F153" s="7">
        <f t="shared" si="8"/>
        <v>0</v>
      </c>
      <c r="G153" s="23">
        <f>'СВОД 2013'!$B$224</f>
        <v>3.03</v>
      </c>
      <c r="H153" s="7">
        <f t="shared" si="7"/>
        <v>0</v>
      </c>
      <c r="I153" s="10">
        <v>0</v>
      </c>
      <c r="J153" s="9">
        <f t="shared" si="6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'Март 2014'!E154</f>
        <v>0</v>
      </c>
      <c r="E154" s="114"/>
      <c r="F154" s="7">
        <f t="shared" si="8"/>
        <v>0</v>
      </c>
      <c r="G154" s="23">
        <f>'СВОД 2013'!$B$224</f>
        <v>3.03</v>
      </c>
      <c r="H154" s="7">
        <f t="shared" si="7"/>
        <v>0</v>
      </c>
      <c r="I154" s="10">
        <v>0</v>
      </c>
      <c r="J154" s="9">
        <f t="shared" si="6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'Март 2014'!E155</f>
        <v>0</v>
      </c>
      <c r="E155" s="114"/>
      <c r="F155" s="7">
        <f t="shared" si="8"/>
        <v>0</v>
      </c>
      <c r="G155" s="23">
        <f>'СВОД 2013'!$B$224</f>
        <v>3.03</v>
      </c>
      <c r="H155" s="7">
        <f t="shared" si="7"/>
        <v>0</v>
      </c>
      <c r="I155" s="10">
        <v>0</v>
      </c>
      <c r="J155" s="9">
        <f t="shared" si="6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'Март 2014'!E156</f>
        <v>1674.41</v>
      </c>
      <c r="E156" s="114">
        <v>1726.65</v>
      </c>
      <c r="F156" s="7">
        <f t="shared" si="8"/>
        <v>52.240000000000009</v>
      </c>
      <c r="G156" s="23">
        <f>'СВОД 2013'!$B$224</f>
        <v>3.03</v>
      </c>
      <c r="H156" s="7">
        <f t="shared" si="7"/>
        <v>158.29</v>
      </c>
      <c r="I156" s="10">
        <f>1715+3000</f>
        <v>4715</v>
      </c>
      <c r="J156" s="9">
        <f t="shared" si="6"/>
        <v>-4556.71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'Март 2014'!E157</f>
        <v>0</v>
      </c>
      <c r="E157" s="114"/>
      <c r="F157" s="7">
        <f t="shared" si="8"/>
        <v>0</v>
      </c>
      <c r="G157" s="23">
        <f>'СВОД 2013'!$B$224</f>
        <v>3.03</v>
      </c>
      <c r="H157" s="7">
        <f t="shared" si="7"/>
        <v>0</v>
      </c>
      <c r="I157" s="10">
        <v>0</v>
      </c>
      <c r="J157" s="9">
        <f t="shared" si="6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'Март 2014'!E158</f>
        <v>0</v>
      </c>
      <c r="E158" s="114"/>
      <c r="F158" s="7">
        <f t="shared" si="8"/>
        <v>0</v>
      </c>
      <c r="G158" s="23">
        <f>'СВОД 2013'!$B$224</f>
        <v>3.03</v>
      </c>
      <c r="H158" s="7">
        <f t="shared" si="7"/>
        <v>0</v>
      </c>
      <c r="I158" s="10">
        <v>0</v>
      </c>
      <c r="J158" s="9">
        <f t="shared" si="6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'Март 2014'!E159</f>
        <v>0</v>
      </c>
      <c r="E159" s="114"/>
      <c r="F159" s="7">
        <f t="shared" si="8"/>
        <v>0</v>
      </c>
      <c r="G159" s="23">
        <f>'СВОД 2013'!$B$224</f>
        <v>3.03</v>
      </c>
      <c r="H159" s="7">
        <f t="shared" si="7"/>
        <v>0</v>
      </c>
      <c r="I159" s="10">
        <v>0</v>
      </c>
      <c r="J159" s="9">
        <f t="shared" si="6"/>
        <v>0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'Март 2014'!E160</f>
        <v>0</v>
      </c>
      <c r="E160" s="114"/>
      <c r="F160" s="7">
        <f t="shared" si="8"/>
        <v>0</v>
      </c>
      <c r="G160" s="23">
        <f>'СВОД 2013'!$B$224</f>
        <v>3.03</v>
      </c>
      <c r="H160" s="7">
        <f t="shared" si="7"/>
        <v>0</v>
      </c>
      <c r="I160" s="10">
        <v>0</v>
      </c>
      <c r="J160" s="9">
        <f t="shared" si="6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'Март 2014'!E161</f>
        <v>32.479999999999997</v>
      </c>
      <c r="E161" s="114">
        <v>113.69</v>
      </c>
      <c r="F161" s="7">
        <f t="shared" si="8"/>
        <v>81.210000000000008</v>
      </c>
      <c r="G161" s="23">
        <f>'СВОД 2013'!$B$224</f>
        <v>3.03</v>
      </c>
      <c r="H161" s="7">
        <f t="shared" si="7"/>
        <v>246.07</v>
      </c>
      <c r="I161" s="10">
        <v>0</v>
      </c>
      <c r="J161" s="9">
        <f t="shared" si="6"/>
        <v>246.07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'Март 2014'!E162</f>
        <v>0</v>
      </c>
      <c r="E162" s="114"/>
      <c r="F162" s="7">
        <f t="shared" si="8"/>
        <v>0</v>
      </c>
      <c r="G162" s="23">
        <f>'СВОД 2013'!$B$224</f>
        <v>3.03</v>
      </c>
      <c r="H162" s="7">
        <f t="shared" si="7"/>
        <v>0</v>
      </c>
      <c r="I162" s="10">
        <v>0</v>
      </c>
      <c r="J162" s="9">
        <f t="shared" si="6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'Март 2014'!E163</f>
        <v>0</v>
      </c>
      <c r="E163" s="114"/>
      <c r="F163" s="7">
        <f t="shared" si="8"/>
        <v>0</v>
      </c>
      <c r="G163" s="23">
        <f>'СВОД 2013'!$B$224</f>
        <v>3.03</v>
      </c>
      <c r="H163" s="7">
        <f t="shared" si="7"/>
        <v>0</v>
      </c>
      <c r="I163" s="10">
        <v>0</v>
      </c>
      <c r="J163" s="9">
        <f t="shared" si="6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'Март 2014'!E164</f>
        <v>0</v>
      </c>
      <c r="E164" s="114"/>
      <c r="F164" s="7">
        <f t="shared" si="8"/>
        <v>0</v>
      </c>
      <c r="G164" s="23">
        <f>'СВОД 2013'!$B$224</f>
        <v>3.03</v>
      </c>
      <c r="H164" s="7">
        <f t="shared" si="7"/>
        <v>0</v>
      </c>
      <c r="I164" s="10">
        <v>0</v>
      </c>
      <c r="J164" s="9">
        <f t="shared" si="6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'Март 2014'!E165</f>
        <v>11.21</v>
      </c>
      <c r="E165" s="114">
        <v>37.01</v>
      </c>
      <c r="F165" s="7">
        <f t="shared" si="8"/>
        <v>25.799999999999997</v>
      </c>
      <c r="G165" s="23">
        <f>'СВОД 2013'!$B$224</f>
        <v>3.03</v>
      </c>
      <c r="H165" s="7">
        <f t="shared" si="7"/>
        <v>78.17</v>
      </c>
      <c r="I165" s="10">
        <v>0</v>
      </c>
      <c r="J165" s="9">
        <f t="shared" si="6"/>
        <v>78.17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'Март 2014'!E166</f>
        <v>654.1</v>
      </c>
      <c r="E166" s="114">
        <v>1293.5999999999999</v>
      </c>
      <c r="F166" s="7">
        <f t="shared" si="8"/>
        <v>639.49999999999989</v>
      </c>
      <c r="G166" s="23">
        <f>'СВОД 2013'!$B$224</f>
        <v>3.03</v>
      </c>
      <c r="H166" s="7">
        <f t="shared" si="7"/>
        <v>1937.69</v>
      </c>
      <c r="I166" s="10">
        <v>0</v>
      </c>
      <c r="J166" s="9">
        <f t="shared" si="6"/>
        <v>1937.69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'Март 2014'!E167</f>
        <v>0</v>
      </c>
      <c r="E167" s="114"/>
      <c r="F167" s="7">
        <f t="shared" si="8"/>
        <v>0</v>
      </c>
      <c r="G167" s="23">
        <f>'СВОД 2013'!$B$224</f>
        <v>3.03</v>
      </c>
      <c r="H167" s="7">
        <f t="shared" si="7"/>
        <v>0</v>
      </c>
      <c r="I167" s="10">
        <v>0</v>
      </c>
      <c r="J167" s="9">
        <f t="shared" si="6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'Март 2014'!E168</f>
        <v>0</v>
      </c>
      <c r="E168" s="114"/>
      <c r="F168" s="7">
        <f t="shared" si="8"/>
        <v>0</v>
      </c>
      <c r="G168" s="23">
        <f>'СВОД 2013'!$B$224</f>
        <v>3.03</v>
      </c>
      <c r="H168" s="7">
        <f t="shared" si="7"/>
        <v>0</v>
      </c>
      <c r="I168" s="10">
        <v>0</v>
      </c>
      <c r="J168" s="9">
        <f t="shared" si="6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'Март 2014'!E169</f>
        <v>0</v>
      </c>
      <c r="E169" s="114"/>
      <c r="F169" s="7">
        <f t="shared" si="8"/>
        <v>0</v>
      </c>
      <c r="G169" s="23">
        <f>'СВОД 2013'!$B$224</f>
        <v>3.03</v>
      </c>
      <c r="H169" s="7">
        <f t="shared" si="7"/>
        <v>0</v>
      </c>
      <c r="I169" s="10">
        <v>0</v>
      </c>
      <c r="J169" s="9">
        <f t="shared" si="6"/>
        <v>0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'Март 2014'!E170</f>
        <v>0</v>
      </c>
      <c r="E170" s="114"/>
      <c r="F170" s="7">
        <f t="shared" si="8"/>
        <v>0</v>
      </c>
      <c r="G170" s="23">
        <f>'СВОД 2013'!$B$224</f>
        <v>3.03</v>
      </c>
      <c r="H170" s="7">
        <f t="shared" si="7"/>
        <v>0</v>
      </c>
      <c r="I170" s="10">
        <v>0</v>
      </c>
      <c r="J170" s="9">
        <f t="shared" si="6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'Март 2014'!E171</f>
        <v>0</v>
      </c>
      <c r="E171" s="114"/>
      <c r="F171" s="7">
        <f t="shared" si="8"/>
        <v>0</v>
      </c>
      <c r="G171" s="23">
        <f>'СВОД 2013'!$B$224</f>
        <v>3.03</v>
      </c>
      <c r="H171" s="7">
        <f t="shared" si="7"/>
        <v>0</v>
      </c>
      <c r="I171" s="10">
        <v>0</v>
      </c>
      <c r="J171" s="9">
        <f t="shared" si="6"/>
        <v>0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'Март 2014'!E172</f>
        <v>0</v>
      </c>
      <c r="E172" s="114"/>
      <c r="F172" s="7">
        <f t="shared" si="8"/>
        <v>0</v>
      </c>
      <c r="G172" s="23">
        <f>'СВОД 2013'!$B$224</f>
        <v>3.03</v>
      </c>
      <c r="H172" s="7">
        <f t="shared" si="7"/>
        <v>0</v>
      </c>
      <c r="I172" s="10">
        <v>0</v>
      </c>
      <c r="J172" s="9">
        <f t="shared" si="6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'Март 2014'!E173</f>
        <v>940.94</v>
      </c>
      <c r="E173" s="114">
        <v>956.52</v>
      </c>
      <c r="F173" s="7">
        <f t="shared" si="8"/>
        <v>15.579999999999927</v>
      </c>
      <c r="G173" s="23">
        <f>'СВОД 2013'!$B$224</f>
        <v>3.03</v>
      </c>
      <c r="H173" s="7">
        <f t="shared" si="7"/>
        <v>47.21</v>
      </c>
      <c r="I173" s="10">
        <v>0</v>
      </c>
      <c r="J173" s="9">
        <f t="shared" si="6"/>
        <v>47.21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'Март 2014'!E174</f>
        <v>0</v>
      </c>
      <c r="E174" s="114"/>
      <c r="F174" s="7">
        <f t="shared" si="8"/>
        <v>0</v>
      </c>
      <c r="G174" s="23">
        <f>'СВОД 2013'!$B$224</f>
        <v>3.03</v>
      </c>
      <c r="H174" s="7">
        <f t="shared" si="7"/>
        <v>0</v>
      </c>
      <c r="I174" s="10">
        <v>0</v>
      </c>
      <c r="J174" s="9">
        <f t="shared" si="6"/>
        <v>0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'Март 2014'!E175</f>
        <v>0</v>
      </c>
      <c r="E175" s="114"/>
      <c r="F175" s="7">
        <f t="shared" si="8"/>
        <v>0</v>
      </c>
      <c r="G175" s="23">
        <f>'СВОД 2013'!$B$224</f>
        <v>3.03</v>
      </c>
      <c r="H175" s="7">
        <f t="shared" si="7"/>
        <v>0</v>
      </c>
      <c r="I175" s="10">
        <v>0</v>
      </c>
      <c r="J175" s="9">
        <f t="shared" si="6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'Март 2014'!E176</f>
        <v>0</v>
      </c>
      <c r="E176" s="114"/>
      <c r="F176" s="7">
        <f t="shared" si="8"/>
        <v>0</v>
      </c>
      <c r="G176" s="23">
        <f>'СВОД 2013'!$B$224</f>
        <v>3.03</v>
      </c>
      <c r="H176" s="7">
        <f t="shared" si="7"/>
        <v>0</v>
      </c>
      <c r="I176" s="10">
        <v>0</v>
      </c>
      <c r="J176" s="9">
        <f t="shared" si="6"/>
        <v>0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'Март 2014'!E177</f>
        <v>200.82</v>
      </c>
      <c r="E177" s="114">
        <v>227.25</v>
      </c>
      <c r="F177" s="7">
        <f t="shared" si="8"/>
        <v>26.430000000000007</v>
      </c>
      <c r="G177" s="23">
        <f>'СВОД 2013'!$B$224</f>
        <v>3.03</v>
      </c>
      <c r="H177" s="7">
        <f t="shared" si="7"/>
        <v>80.08</v>
      </c>
      <c r="I177" s="10">
        <v>620</v>
      </c>
      <c r="J177" s="9">
        <f t="shared" si="6"/>
        <v>-539.91999999999996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'Март 2014'!E178</f>
        <v>0</v>
      </c>
      <c r="E178" s="114"/>
      <c r="F178" s="7">
        <f t="shared" si="8"/>
        <v>0</v>
      </c>
      <c r="G178" s="23">
        <f>'СВОД 2013'!$B$224</f>
        <v>3.03</v>
      </c>
      <c r="H178" s="7">
        <f t="shared" si="7"/>
        <v>0</v>
      </c>
      <c r="I178" s="10">
        <v>0</v>
      </c>
      <c r="J178" s="9">
        <f t="shared" si="6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'Март 2014'!E179</f>
        <v>0</v>
      </c>
      <c r="E179" s="114"/>
      <c r="F179" s="7">
        <f t="shared" si="8"/>
        <v>0</v>
      </c>
      <c r="G179" s="23">
        <f>'СВОД 2013'!$B$224</f>
        <v>3.03</v>
      </c>
      <c r="H179" s="7">
        <f t="shared" si="7"/>
        <v>0</v>
      </c>
      <c r="I179" s="10">
        <v>0</v>
      </c>
      <c r="J179" s="9">
        <f t="shared" si="6"/>
        <v>0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'Март 2014'!E180</f>
        <v>0</v>
      </c>
      <c r="E180" s="114"/>
      <c r="F180" s="7">
        <f t="shared" si="8"/>
        <v>0</v>
      </c>
      <c r="G180" s="23">
        <f>'СВОД 2013'!$B$224</f>
        <v>3.03</v>
      </c>
      <c r="H180" s="7">
        <f t="shared" si="7"/>
        <v>0</v>
      </c>
      <c r="I180" s="10">
        <v>0</v>
      </c>
      <c r="J180" s="9">
        <f t="shared" si="6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'Март 2014'!E181</f>
        <v>1449.31</v>
      </c>
      <c r="E181" s="114">
        <v>1476.56</v>
      </c>
      <c r="F181" s="7">
        <f t="shared" si="8"/>
        <v>27.25</v>
      </c>
      <c r="G181" s="23">
        <f>'СВОД 2013'!$B$224</f>
        <v>3.03</v>
      </c>
      <c r="H181" s="7">
        <f t="shared" si="7"/>
        <v>82.57</v>
      </c>
      <c r="I181" s="10">
        <v>0</v>
      </c>
      <c r="J181" s="9">
        <f t="shared" si="6"/>
        <v>82.57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'Март 2014'!E182</f>
        <v>0</v>
      </c>
      <c r="E182" s="114">
        <v>0</v>
      </c>
      <c r="F182" s="7">
        <f t="shared" si="8"/>
        <v>0</v>
      </c>
      <c r="G182" s="23">
        <f>'СВОД 2013'!$B$224</f>
        <v>3.03</v>
      </c>
      <c r="H182" s="7">
        <f t="shared" si="7"/>
        <v>0</v>
      </c>
      <c r="I182" s="10">
        <v>0</v>
      </c>
      <c r="J182" s="9">
        <f t="shared" si="6"/>
        <v>0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v>1.67</v>
      </c>
      <c r="E183" s="114">
        <v>5.25</v>
      </c>
      <c r="F183" s="7">
        <f t="shared" si="8"/>
        <v>3.58</v>
      </c>
      <c r="G183" s="23">
        <f>'СВОД 2013'!$B$224</f>
        <v>3.03</v>
      </c>
      <c r="H183" s="7">
        <f t="shared" si="7"/>
        <v>10.85</v>
      </c>
      <c r="I183" s="10">
        <v>0</v>
      </c>
      <c r="J183" s="9">
        <f t="shared" si="6"/>
        <v>10.85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'Март 2014'!E184</f>
        <v>0.96</v>
      </c>
      <c r="E184" s="114">
        <v>0.96</v>
      </c>
      <c r="F184" s="7">
        <f t="shared" si="8"/>
        <v>0</v>
      </c>
      <c r="G184" s="23">
        <f>'СВОД 2013'!$B$224</f>
        <v>3.03</v>
      </c>
      <c r="H184" s="7">
        <f t="shared" si="7"/>
        <v>0</v>
      </c>
      <c r="I184" s="10">
        <v>0</v>
      </c>
      <c r="J184" s="9">
        <f t="shared" si="6"/>
        <v>0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'Март 2014'!E185</f>
        <v>5.4</v>
      </c>
      <c r="E185" s="114">
        <v>5.43</v>
      </c>
      <c r="F185" s="7">
        <f t="shared" si="8"/>
        <v>2.9999999999999361E-2</v>
      </c>
      <c r="G185" s="23">
        <f>'СВОД 2013'!$B$224</f>
        <v>3.03</v>
      </c>
      <c r="H185" s="7">
        <f t="shared" si="7"/>
        <v>0.09</v>
      </c>
      <c r="I185" s="10">
        <v>0</v>
      </c>
      <c r="J185" s="9">
        <f t="shared" si="6"/>
        <v>0.09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'Март 2014'!E186</f>
        <v>14092.14</v>
      </c>
      <c r="E186" s="114">
        <v>16316.37</v>
      </c>
      <c r="F186" s="7">
        <f t="shared" si="8"/>
        <v>2224.2300000000014</v>
      </c>
      <c r="G186" s="23">
        <f>'СВОД 2013'!$B$224</f>
        <v>3.03</v>
      </c>
      <c r="H186" s="7">
        <f t="shared" si="7"/>
        <v>6739.42</v>
      </c>
      <c r="I186" s="10">
        <v>0</v>
      </c>
      <c r="J186" s="9">
        <f t="shared" si="6"/>
        <v>6739.42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'Март 2014'!E187</f>
        <v>6922.81</v>
      </c>
      <c r="E187" s="114">
        <v>7711.93</v>
      </c>
      <c r="F187" s="7">
        <f t="shared" si="8"/>
        <v>789.11999999999989</v>
      </c>
      <c r="G187" s="23">
        <f>'СВОД 2013'!$B$224</f>
        <v>3.03</v>
      </c>
      <c r="H187" s="7">
        <f t="shared" si="7"/>
        <v>2391.0300000000002</v>
      </c>
      <c r="I187" s="10">
        <f>10000+3000</f>
        <v>13000</v>
      </c>
      <c r="J187" s="9">
        <f t="shared" si="6"/>
        <v>-10608.97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'Март 2014'!E188</f>
        <v>32.74</v>
      </c>
      <c r="E188" s="114">
        <v>113.7</v>
      </c>
      <c r="F188" s="7">
        <f t="shared" si="8"/>
        <v>80.960000000000008</v>
      </c>
      <c r="G188" s="23">
        <f>'СВОД 2013'!$B$224</f>
        <v>3.03</v>
      </c>
      <c r="H188" s="7">
        <f t="shared" si="7"/>
        <v>245.31</v>
      </c>
      <c r="I188" s="10">
        <v>0</v>
      </c>
      <c r="J188" s="9">
        <f t="shared" si="6"/>
        <v>245.31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'Март 2014'!E189</f>
        <v>0</v>
      </c>
      <c r="E189" s="114">
        <v>0</v>
      </c>
      <c r="F189" s="7">
        <f t="shared" si="8"/>
        <v>0</v>
      </c>
      <c r="G189" s="23">
        <f>'СВОД 2013'!$B$224</f>
        <v>3.03</v>
      </c>
      <c r="H189" s="7">
        <f t="shared" si="7"/>
        <v>0</v>
      </c>
      <c r="I189" s="10">
        <v>0</v>
      </c>
      <c r="J189" s="9">
        <f t="shared" si="6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'Март 2014'!E190</f>
        <v>1089.0999999999999</v>
      </c>
      <c r="E190" s="114">
        <v>1104.8800000000001</v>
      </c>
      <c r="F190" s="7">
        <f t="shared" si="8"/>
        <v>15.7800000000002</v>
      </c>
      <c r="G190" s="23">
        <f>'СВОД 2013'!$B$224</f>
        <v>3.03</v>
      </c>
      <c r="H190" s="7">
        <f t="shared" si="7"/>
        <v>47.81</v>
      </c>
      <c r="I190" s="10">
        <v>0</v>
      </c>
      <c r="J190" s="9">
        <f t="shared" si="6"/>
        <v>47.81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'Март 2014'!E191</f>
        <v>0</v>
      </c>
      <c r="E191" s="114"/>
      <c r="F191" s="7">
        <f t="shared" si="8"/>
        <v>0</v>
      </c>
      <c r="G191" s="23">
        <f>'СВОД 2013'!$B$224</f>
        <v>3.03</v>
      </c>
      <c r="H191" s="7">
        <f t="shared" si="7"/>
        <v>0</v>
      </c>
      <c r="I191" s="10">
        <v>0</v>
      </c>
      <c r="J191" s="9">
        <f t="shared" si="6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'Март 2014'!E192</f>
        <v>1.41</v>
      </c>
      <c r="E192" s="114">
        <v>1.41</v>
      </c>
      <c r="F192" s="7">
        <f t="shared" si="8"/>
        <v>0</v>
      </c>
      <c r="G192" s="23">
        <f>'СВОД 2013'!$B$224</f>
        <v>3.03</v>
      </c>
      <c r="H192" s="7">
        <f t="shared" si="7"/>
        <v>0</v>
      </c>
      <c r="I192" s="10">
        <v>0</v>
      </c>
      <c r="J192" s="9">
        <f t="shared" si="6"/>
        <v>0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'Март 2014'!E193</f>
        <v>0</v>
      </c>
      <c r="E193" s="114"/>
      <c r="F193" s="7">
        <f t="shared" si="8"/>
        <v>0</v>
      </c>
      <c r="G193" s="23">
        <f>'СВОД 2013'!$B$224</f>
        <v>3.03</v>
      </c>
      <c r="H193" s="7">
        <f t="shared" si="7"/>
        <v>0</v>
      </c>
      <c r="I193" s="10">
        <v>0</v>
      </c>
      <c r="J193" s="9">
        <f t="shared" si="6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'Март 2014'!E194</f>
        <v>0</v>
      </c>
      <c r="E194" s="114"/>
      <c r="F194" s="7">
        <f t="shared" si="8"/>
        <v>0</v>
      </c>
      <c r="G194" s="23">
        <f>'СВОД 2013'!$B$224</f>
        <v>3.03</v>
      </c>
      <c r="H194" s="7">
        <f t="shared" si="7"/>
        <v>0</v>
      </c>
      <c r="I194" s="10">
        <v>0</v>
      </c>
      <c r="J194" s="9">
        <f t="shared" si="6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'Март 2014'!E195</f>
        <v>374.73</v>
      </c>
      <c r="E195" s="114">
        <v>423.62</v>
      </c>
      <c r="F195" s="7">
        <f t="shared" si="8"/>
        <v>48.889999999999986</v>
      </c>
      <c r="G195" s="23">
        <f>'СВОД 2013'!$B$224</f>
        <v>3.03</v>
      </c>
      <c r="H195" s="7">
        <f t="shared" si="7"/>
        <v>148.13999999999999</v>
      </c>
      <c r="I195" s="10">
        <v>0</v>
      </c>
      <c r="J195" s="9">
        <f t="shared" si="6"/>
        <v>148.13999999999999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'Март 2014'!E196</f>
        <v>6.89</v>
      </c>
      <c r="E196" s="114">
        <v>10.91</v>
      </c>
      <c r="F196" s="7">
        <f t="shared" si="8"/>
        <v>4.0200000000000005</v>
      </c>
      <c r="G196" s="23">
        <f>'СВОД 2013'!$B$224</f>
        <v>3.03</v>
      </c>
      <c r="H196" s="7">
        <f t="shared" si="7"/>
        <v>12.18</v>
      </c>
      <c r="I196" s="10">
        <v>0</v>
      </c>
      <c r="J196" s="9">
        <f t="shared" si="6"/>
        <v>12.18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'Март 2014'!E197</f>
        <v>0</v>
      </c>
      <c r="E197" s="114"/>
      <c r="F197" s="7">
        <f t="shared" si="8"/>
        <v>0</v>
      </c>
      <c r="G197" s="23">
        <f>'СВОД 2013'!$B$224</f>
        <v>3.03</v>
      </c>
      <c r="H197" s="7">
        <f t="shared" si="7"/>
        <v>0</v>
      </c>
      <c r="I197" s="10">
        <v>0</v>
      </c>
      <c r="J197" s="9">
        <f t="shared" si="6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'Март 2014'!E198</f>
        <v>0</v>
      </c>
      <c r="E198" s="114"/>
      <c r="F198" s="7">
        <f t="shared" si="8"/>
        <v>0</v>
      </c>
      <c r="G198" s="23">
        <f>'СВОД 2013'!$B$224</f>
        <v>3.03</v>
      </c>
      <c r="H198" s="7">
        <f t="shared" si="7"/>
        <v>0</v>
      </c>
      <c r="I198" s="10">
        <v>0</v>
      </c>
      <c r="J198" s="9">
        <f t="shared" si="6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'Март 2014'!E199</f>
        <v>0</v>
      </c>
      <c r="E199" s="114"/>
      <c r="F199" s="7">
        <f t="shared" si="8"/>
        <v>0</v>
      </c>
      <c r="G199" s="23">
        <f>'СВОД 2013'!$B$224</f>
        <v>3.03</v>
      </c>
      <c r="H199" s="7">
        <f t="shared" si="7"/>
        <v>0</v>
      </c>
      <c r="I199" s="10">
        <v>0</v>
      </c>
      <c r="J199" s="9">
        <f t="shared" ref="J199:J215" si="9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'Март 2014'!E200</f>
        <v>0</v>
      </c>
      <c r="E200" s="114"/>
      <c r="F200" s="7">
        <f t="shared" si="8"/>
        <v>0</v>
      </c>
      <c r="G200" s="23">
        <f>'СВОД 2013'!$B$224</f>
        <v>3.03</v>
      </c>
      <c r="H200" s="7">
        <f t="shared" ref="H200:H216" si="10">ROUND(F200*G200,2)</f>
        <v>0</v>
      </c>
      <c r="I200" s="10">
        <v>0</v>
      </c>
      <c r="J200" s="9">
        <f t="shared" si="9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'Март 2014'!E201</f>
        <v>0</v>
      </c>
      <c r="E201" s="114"/>
      <c r="F201" s="7">
        <f t="shared" ref="F201:F216" si="11">E201-D201</f>
        <v>0</v>
      </c>
      <c r="G201" s="23">
        <f>'СВОД 2013'!$B$224</f>
        <v>3.03</v>
      </c>
      <c r="H201" s="7">
        <f t="shared" si="10"/>
        <v>0</v>
      </c>
      <c r="I201" s="10">
        <v>0</v>
      </c>
      <c r="J201" s="9">
        <f t="shared" si="9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'Март 2014'!E202</f>
        <v>0</v>
      </c>
      <c r="E202" s="114"/>
      <c r="F202" s="7">
        <f t="shared" si="11"/>
        <v>0</v>
      </c>
      <c r="G202" s="23">
        <f>'СВОД 2013'!$B$224</f>
        <v>3.03</v>
      </c>
      <c r="H202" s="7">
        <f t="shared" si="10"/>
        <v>0</v>
      </c>
      <c r="I202" s="10">
        <v>0</v>
      </c>
      <c r="J202" s="9">
        <f t="shared" si="9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v>1.78</v>
      </c>
      <c r="E203" s="114">
        <v>79.8</v>
      </c>
      <c r="F203" s="7">
        <f t="shared" si="11"/>
        <v>78.02</v>
      </c>
      <c r="G203" s="23">
        <f>'СВОД 2013'!$B$224</f>
        <v>3.03</v>
      </c>
      <c r="H203" s="7">
        <f t="shared" si="10"/>
        <v>236.4</v>
      </c>
      <c r="I203" s="10">
        <v>0</v>
      </c>
      <c r="J203" s="9">
        <f t="shared" si="9"/>
        <v>236.4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'Март 2014'!E204</f>
        <v>0</v>
      </c>
      <c r="E204" s="114"/>
      <c r="F204" s="7">
        <f t="shared" si="11"/>
        <v>0</v>
      </c>
      <c r="G204" s="23">
        <f>'СВОД 2013'!$B$224</f>
        <v>3.03</v>
      </c>
      <c r="H204" s="7">
        <f t="shared" si="10"/>
        <v>0</v>
      </c>
      <c r="I204" s="10">
        <v>0</v>
      </c>
      <c r="J204" s="9">
        <f t="shared" si="9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'Март 2014'!E205</f>
        <v>0</v>
      </c>
      <c r="E205" s="114"/>
      <c r="F205" s="7">
        <f t="shared" si="11"/>
        <v>0</v>
      </c>
      <c r="G205" s="23">
        <f>'СВОД 2013'!$B$224</f>
        <v>3.03</v>
      </c>
      <c r="H205" s="7">
        <f t="shared" si="10"/>
        <v>0</v>
      </c>
      <c r="I205" s="10">
        <v>0</v>
      </c>
      <c r="J205" s="9">
        <f t="shared" si="9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'Март 2014'!E206</f>
        <v>0</v>
      </c>
      <c r="E206" s="114"/>
      <c r="F206" s="7">
        <f t="shared" si="11"/>
        <v>0</v>
      </c>
      <c r="G206" s="23">
        <f>'СВОД 2013'!$B$224</f>
        <v>3.03</v>
      </c>
      <c r="H206" s="7">
        <f t="shared" si="10"/>
        <v>0</v>
      </c>
      <c r="I206" s="10">
        <v>0</v>
      </c>
      <c r="J206" s="9">
        <f t="shared" si="9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'Март 2014'!E207</f>
        <v>1.87</v>
      </c>
      <c r="E207" s="114">
        <v>1.87</v>
      </c>
      <c r="F207" s="7">
        <f t="shared" si="11"/>
        <v>0</v>
      </c>
      <c r="G207" s="23">
        <f>'СВОД 2013'!$B$224</f>
        <v>3.03</v>
      </c>
      <c r="H207" s="7">
        <f t="shared" si="10"/>
        <v>0</v>
      </c>
      <c r="I207" s="10">
        <v>0</v>
      </c>
      <c r="J207" s="9">
        <f t="shared" si="9"/>
        <v>0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'Март 2014'!E208</f>
        <v>2.73</v>
      </c>
      <c r="E208" s="114">
        <v>712.53</v>
      </c>
      <c r="F208" s="7">
        <f t="shared" si="11"/>
        <v>709.8</v>
      </c>
      <c r="G208" s="23">
        <f>'СВОД 2013'!$B$224</f>
        <v>3.03</v>
      </c>
      <c r="H208" s="7">
        <f t="shared" si="10"/>
        <v>2150.69</v>
      </c>
      <c r="I208" s="10">
        <v>0</v>
      </c>
      <c r="J208" s="9">
        <f t="shared" si="9"/>
        <v>2150.69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'Март 2014'!E209</f>
        <v>0</v>
      </c>
      <c r="E209" s="114"/>
      <c r="F209" s="7">
        <f t="shared" si="11"/>
        <v>0</v>
      </c>
      <c r="G209" s="23">
        <f>'СВОД 2013'!$B$224</f>
        <v>3.03</v>
      </c>
      <c r="H209" s="7">
        <f t="shared" si="10"/>
        <v>0</v>
      </c>
      <c r="I209" s="10">
        <v>0</v>
      </c>
      <c r="J209" s="9">
        <f t="shared" si="9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'Март 2014'!E210</f>
        <v>0</v>
      </c>
      <c r="E210" s="114"/>
      <c r="F210" s="7">
        <f t="shared" si="11"/>
        <v>0</v>
      </c>
      <c r="G210" s="23">
        <f>'СВОД 2013'!$B$224</f>
        <v>3.03</v>
      </c>
      <c r="H210" s="7">
        <f t="shared" si="10"/>
        <v>0</v>
      </c>
      <c r="I210" s="10">
        <v>0</v>
      </c>
      <c r="J210" s="9">
        <f t="shared" si="9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'Март 2014'!E211</f>
        <v>5352.35</v>
      </c>
      <c r="E211" s="114">
        <v>5352.35</v>
      </c>
      <c r="F211" s="7">
        <f t="shared" si="11"/>
        <v>0</v>
      </c>
      <c r="G211" s="23">
        <f>'СВОД 2013'!$B$224</f>
        <v>3.03</v>
      </c>
      <c r="H211" s="7">
        <f t="shared" si="10"/>
        <v>0</v>
      </c>
      <c r="I211" s="10">
        <v>0</v>
      </c>
      <c r="J211" s="9">
        <f t="shared" si="9"/>
        <v>0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'Март 2014'!E212</f>
        <v>2.58</v>
      </c>
      <c r="E212" s="114">
        <v>2.91</v>
      </c>
      <c r="F212" s="7">
        <f t="shared" si="11"/>
        <v>0.33000000000000007</v>
      </c>
      <c r="G212" s="23">
        <f>'СВОД 2013'!$B$224</f>
        <v>3.03</v>
      </c>
      <c r="H212" s="7">
        <f t="shared" si="10"/>
        <v>1</v>
      </c>
      <c r="I212" s="10">
        <v>0</v>
      </c>
      <c r="J212" s="61">
        <f t="shared" si="9"/>
        <v>1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'Март 2014'!E213</f>
        <v>8795.2099999999991</v>
      </c>
      <c r="E213" s="114">
        <v>9989.4</v>
      </c>
      <c r="F213" s="7">
        <f t="shared" si="11"/>
        <v>1194.1900000000005</v>
      </c>
      <c r="G213" s="23">
        <f>'СВОД 2013'!$B$224</f>
        <v>3.03</v>
      </c>
      <c r="H213" s="7">
        <f t="shared" si="10"/>
        <v>3618.4</v>
      </c>
      <c r="I213" s="10">
        <v>0</v>
      </c>
      <c r="J213" s="9">
        <f t="shared" si="9"/>
        <v>3618.4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'Март 2014'!E214</f>
        <v>3729.16</v>
      </c>
      <c r="E214" s="114">
        <v>4364.1000000000004</v>
      </c>
      <c r="F214" s="7">
        <f t="shared" si="11"/>
        <v>634.94000000000051</v>
      </c>
      <c r="G214" s="23">
        <f>'СВОД 2013'!$B$224</f>
        <v>3.03</v>
      </c>
      <c r="H214" s="7">
        <f t="shared" si="10"/>
        <v>1923.87</v>
      </c>
      <c r="I214" s="10">
        <v>0</v>
      </c>
      <c r="J214" s="9">
        <f t="shared" si="9"/>
        <v>1923.87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'Март 2014'!E215</f>
        <v>5903.39</v>
      </c>
      <c r="E215" s="49">
        <v>5903.39</v>
      </c>
      <c r="F215" s="7">
        <f t="shared" si="11"/>
        <v>0</v>
      </c>
      <c r="G215" s="23">
        <f>'СВОД 2013'!$B$224</f>
        <v>3.03</v>
      </c>
      <c r="H215" s="7">
        <f t="shared" si="10"/>
        <v>0</v>
      </c>
      <c r="I215" s="10">
        <v>0</v>
      </c>
      <c r="J215" s="9">
        <f t="shared" si="9"/>
        <v>0</v>
      </c>
    </row>
    <row r="216" spans="1:10" ht="16.5" thickBot="1" x14ac:dyDescent="0.3">
      <c r="A216" s="136" t="s">
        <v>173</v>
      </c>
      <c r="B216" s="137"/>
      <c r="C216" s="137"/>
      <c r="D216" s="140">
        <f>'Март 2014'!E216</f>
        <v>12427.07</v>
      </c>
      <c r="E216" s="140">
        <v>15128.43</v>
      </c>
      <c r="F216" s="138">
        <f t="shared" si="11"/>
        <v>2701.3600000000006</v>
      </c>
      <c r="G216" s="125">
        <f>'СВОД 2013'!$B$224</f>
        <v>3.03</v>
      </c>
      <c r="H216" s="7">
        <f t="shared" si="10"/>
        <v>8185.12</v>
      </c>
      <c r="I216" s="126">
        <v>0</v>
      </c>
      <c r="J216" s="139">
        <f t="shared" ref="J216" si="12">H216-I216</f>
        <v>8185.12</v>
      </c>
    </row>
    <row r="217" spans="1:10" ht="16.5" hidden="1" thickBot="1" x14ac:dyDescent="0.3">
      <c r="A217" s="76"/>
      <c r="B217" s="77"/>
      <c r="C217" s="77"/>
      <c r="D217" s="54"/>
      <c r="E217" s="117"/>
      <c r="F217" s="54"/>
      <c r="G217" s="54"/>
      <c r="H217" s="54"/>
      <c r="I217" s="54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24409.770000000011</v>
      </c>
      <c r="G218" s="64"/>
      <c r="H218" s="16">
        <f>SUM(H2:H216)</f>
        <v>73961.619999999981</v>
      </c>
      <c r="I218" s="16">
        <f>SUM(I2:I216)</f>
        <v>51524.12</v>
      </c>
      <c r="J218" s="16">
        <f>SUM(J2:J216)</f>
        <v>22437.500000000004</v>
      </c>
    </row>
    <row r="220" spans="1:10" x14ac:dyDescent="0.25">
      <c r="H220" s="113">
        <f>H218-H216-H214-H213</f>
        <v>60234.229999999981</v>
      </c>
    </row>
  </sheetData>
  <autoFilter ref="A1:J216">
    <sortState ref="A2:J210">
      <sortCondition ref="B1:B210"/>
    </sortState>
  </autoFilter>
  <conditionalFormatting sqref="C2:C212">
    <cfRule type="cellIs" dxfId="17" priority="1" operator="equal">
      <formula>0</formula>
    </cfRule>
    <cfRule type="cellIs" dxfId="16" priority="2" operator="equal">
      <formula>"а"</formula>
    </cfRule>
  </conditionalFormatting>
  <hyperlinks>
    <hyperlink ref="K1" location="'СВОД 2014'!Область_печати" display="СВОД 2014"/>
  </hyperlinks>
  <pageMargins left="0.25" right="0.25" top="0.75" bottom="0.75" header="0.3" footer="0.3"/>
  <pageSetup paperSize="9" scale="95" fitToHeight="10" orientation="portrait" horizontalDpi="0" verticalDpi="0" r:id="rId1"/>
  <headerFooter>
    <oddHeader>&amp;C&amp;"Times New Roman,полужирный"&amp;14АПРЕЛЬ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2"/>
  <sheetViews>
    <sheetView workbookViewId="0">
      <pane ySplit="1" topLeftCell="A201" activePane="bottomLeft" state="frozen"/>
      <selection activeCell="A58" sqref="A58:A59"/>
      <selection pane="bottomLeft" activeCell="L226" sqref="L22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28515625" customWidth="1"/>
    <col min="4" max="4" width="10.5703125" customWidth="1" outlineLevel="1"/>
    <col min="5" max="5" width="10.5703125" style="5" customWidth="1" outlineLevel="1"/>
    <col min="6" max="6" width="12" customWidth="1" outlineLevel="1"/>
    <col min="7" max="7" width="7" customWidth="1" outlineLevel="1"/>
    <col min="8" max="8" width="12.85546875" customWidth="1" outlineLevel="1"/>
    <col min="9" max="9" width="13.5703125" customWidth="1" outlineLevel="1"/>
    <col min="10" max="10" width="15" customWidth="1"/>
    <col min="11" max="11" width="14.14062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'Апрель 2014'!E2</f>
        <v>1276.92</v>
      </c>
      <c r="E2" s="50">
        <v>1296.19</v>
      </c>
      <c r="F2" s="7">
        <f>E2-D2</f>
        <v>19.269999999999982</v>
      </c>
      <c r="G2" s="23">
        <f>'СВОД 2014'!$B$227</f>
        <v>3.05</v>
      </c>
      <c r="H2" s="7">
        <f>ROUND(F2*G2,2)</f>
        <v>58.77</v>
      </c>
      <c r="I2" s="9">
        <v>0</v>
      </c>
      <c r="J2" s="9">
        <f t="shared" ref="J2:J67" si="0">H2-I2</f>
        <v>58.77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'Апрель 2014'!E3</f>
        <v>102.57</v>
      </c>
      <c r="E3" s="114">
        <v>103.07</v>
      </c>
      <c r="F3" s="7">
        <f>E3-D3</f>
        <v>0.5</v>
      </c>
      <c r="G3" s="23">
        <f>'СВОД 2014'!$B$227</f>
        <v>3.05</v>
      </c>
      <c r="H3" s="7">
        <f t="shared" ref="H3:H66" si="1">ROUND(F3*G3,2)</f>
        <v>1.53</v>
      </c>
      <c r="I3" s="10">
        <v>0</v>
      </c>
      <c r="J3" s="9">
        <f t="shared" si="0"/>
        <v>1.53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'Апрель 2014'!E4</f>
        <v>902.77</v>
      </c>
      <c r="E4" s="114">
        <v>903.02</v>
      </c>
      <c r="F4" s="7">
        <f t="shared" ref="F4:F69" si="2">E4-D4</f>
        <v>0.25</v>
      </c>
      <c r="G4" s="23">
        <f>'СВОД 2014'!$B$227</f>
        <v>3.05</v>
      </c>
      <c r="H4" s="7">
        <f t="shared" si="1"/>
        <v>0.76</v>
      </c>
      <c r="I4" s="10">
        <v>0</v>
      </c>
      <c r="J4" s="9">
        <f t="shared" si="0"/>
        <v>0.76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'Апрель 2014'!E5</f>
        <v>235.49</v>
      </c>
      <c r="E5" s="114">
        <v>239.65</v>
      </c>
      <c r="F5" s="7">
        <f t="shared" si="2"/>
        <v>4.1599999999999966</v>
      </c>
      <c r="G5" s="23">
        <f>'СВОД 2014'!$B$227</f>
        <v>3.05</v>
      </c>
      <c r="H5" s="7">
        <f t="shared" si="1"/>
        <v>12.69</v>
      </c>
      <c r="I5" s="10">
        <v>0</v>
      </c>
      <c r="J5" s="9">
        <f t="shared" si="0"/>
        <v>12.69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'Апрель 2014'!E6</f>
        <v>0</v>
      </c>
      <c r="E6" s="114"/>
      <c r="F6" s="7">
        <f t="shared" si="2"/>
        <v>0</v>
      </c>
      <c r="G6" s="23">
        <f>'СВОД 2014'!$B$227</f>
        <v>3.05</v>
      </c>
      <c r="H6" s="7">
        <f t="shared" si="1"/>
        <v>0</v>
      </c>
      <c r="I6" s="10">
        <v>0</v>
      </c>
      <c r="J6" s="9">
        <f t="shared" si="0"/>
        <v>0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'Апрель 2014'!E7</f>
        <v>8290.3700000000008</v>
      </c>
      <c r="E7" s="114">
        <v>8356.56</v>
      </c>
      <c r="F7" s="7">
        <f t="shared" si="2"/>
        <v>66.18999999999869</v>
      </c>
      <c r="G7" s="23">
        <f>'СВОД 2014'!$B$227</f>
        <v>3.05</v>
      </c>
      <c r="H7" s="7">
        <f t="shared" si="1"/>
        <v>201.88</v>
      </c>
      <c r="I7" s="10">
        <v>0</v>
      </c>
      <c r="J7" s="9">
        <f t="shared" si="0"/>
        <v>201.88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'Апрель 2014'!E8</f>
        <v>0</v>
      </c>
      <c r="E8" s="51"/>
      <c r="F8" s="7">
        <f t="shared" si="2"/>
        <v>0</v>
      </c>
      <c r="G8" s="23">
        <f>'СВОД 2014'!$B$227</f>
        <v>3.05</v>
      </c>
      <c r="H8" s="7">
        <f t="shared" si="1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>
        <v>0</v>
      </c>
      <c r="G9" s="23">
        <f>'СВОД 2014'!$B$227</f>
        <v>3.05</v>
      </c>
      <c r="H9" s="7">
        <f t="shared" si="1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'Апрель 2014'!E10</f>
        <v>1023.43</v>
      </c>
      <c r="E10" s="114">
        <v>1206.43</v>
      </c>
      <c r="F10" s="7">
        <f t="shared" si="2"/>
        <v>183.00000000000011</v>
      </c>
      <c r="G10" s="23">
        <f>'СВОД 2014'!$B$227</f>
        <v>3.05</v>
      </c>
      <c r="H10" s="7">
        <f t="shared" si="1"/>
        <v>558.15</v>
      </c>
      <c r="I10" s="10">
        <v>1500</v>
      </c>
      <c r="J10" s="9">
        <f t="shared" si="0"/>
        <v>-941.85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'Апрель 2014'!E11</f>
        <v>576.42999999999995</v>
      </c>
      <c r="E11" s="114">
        <v>632.47</v>
      </c>
      <c r="F11" s="7">
        <f t="shared" si="2"/>
        <v>56.040000000000077</v>
      </c>
      <c r="G11" s="23">
        <f>'СВОД 2014'!$B$227</f>
        <v>3.05</v>
      </c>
      <c r="H11" s="7">
        <f t="shared" si="1"/>
        <v>170.92</v>
      </c>
      <c r="I11" s="10">
        <v>0</v>
      </c>
      <c r="J11" s="9">
        <f t="shared" si="0"/>
        <v>170.92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156">
        <v>1.24</v>
      </c>
      <c r="E12" s="157">
        <v>1.24</v>
      </c>
      <c r="F12" s="7">
        <f t="shared" si="2"/>
        <v>0</v>
      </c>
      <c r="G12" s="23">
        <f>'СВОД 2014'!$B$227</f>
        <v>3.05</v>
      </c>
      <c r="H12" s="7">
        <f t="shared" si="1"/>
        <v>0</v>
      </c>
      <c r="I12" s="10">
        <v>0</v>
      </c>
      <c r="J12" s="9">
        <f t="shared" si="0"/>
        <v>0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'Апрель 2014'!E13</f>
        <v>0.84</v>
      </c>
      <c r="E13" s="114">
        <v>0.84</v>
      </c>
      <c r="F13" s="7">
        <f t="shared" si="2"/>
        <v>0</v>
      </c>
      <c r="G13" s="23">
        <f>'СВОД 2014'!$B$227</f>
        <v>3.05</v>
      </c>
      <c r="H13" s="7">
        <f t="shared" si="1"/>
        <v>0</v>
      </c>
      <c r="I13" s="10">
        <v>0</v>
      </c>
      <c r="J13" s="9">
        <f t="shared" si="0"/>
        <v>0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'Апрель 2014'!E14</f>
        <v>27.12</v>
      </c>
      <c r="E14" s="114">
        <v>61.53</v>
      </c>
      <c r="F14" s="7">
        <f t="shared" si="2"/>
        <v>34.409999999999997</v>
      </c>
      <c r="G14" s="23">
        <f>'СВОД 2014'!$B$227</f>
        <v>3.05</v>
      </c>
      <c r="H14" s="7">
        <f t="shared" si="1"/>
        <v>104.95</v>
      </c>
      <c r="I14" s="10">
        <v>0</v>
      </c>
      <c r="J14" s="9">
        <f t="shared" si="0"/>
        <v>104.95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'Апрель 2014'!E15</f>
        <v>0</v>
      </c>
      <c r="E15" s="114"/>
      <c r="F15" s="7">
        <f t="shared" si="2"/>
        <v>0</v>
      </c>
      <c r="G15" s="23">
        <f>'СВОД 2014'!$B$227</f>
        <v>3.05</v>
      </c>
      <c r="H15" s="7">
        <f t="shared" si="1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'Апрель 2014'!E16</f>
        <v>2109.4499999999998</v>
      </c>
      <c r="E16" s="114">
        <v>2324.8200000000002</v>
      </c>
      <c r="F16" s="7">
        <f t="shared" si="2"/>
        <v>215.37000000000035</v>
      </c>
      <c r="G16" s="23">
        <f>'СВОД 2014'!$B$227</f>
        <v>3.05</v>
      </c>
      <c r="H16" s="7">
        <f t="shared" si="1"/>
        <v>656.88</v>
      </c>
      <c r="I16" s="10">
        <v>2000</v>
      </c>
      <c r="J16" s="9">
        <f t="shared" si="0"/>
        <v>-1343.12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'Апрель 2014'!E17</f>
        <v>1295.1099999999999</v>
      </c>
      <c r="E17" s="114">
        <v>1295.1500000000001</v>
      </c>
      <c r="F17" s="7">
        <f t="shared" si="2"/>
        <v>4.0000000000190994E-2</v>
      </c>
      <c r="G17" s="23">
        <f>'СВОД 2014'!$B$227</f>
        <v>3.05</v>
      </c>
      <c r="H17" s="7">
        <f t="shared" si="1"/>
        <v>0.12</v>
      </c>
      <c r="I17" s="10">
        <v>0</v>
      </c>
      <c r="J17" s="9">
        <f t="shared" si="0"/>
        <v>0.12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'Апрель 2014'!E18</f>
        <v>731.48</v>
      </c>
      <c r="E18" s="114">
        <v>737.48</v>
      </c>
      <c r="F18" s="7">
        <f t="shared" si="2"/>
        <v>6</v>
      </c>
      <c r="G18" s="23">
        <f>'СВОД 2014'!$B$227</f>
        <v>3.05</v>
      </c>
      <c r="H18" s="7">
        <f t="shared" si="1"/>
        <v>18.3</v>
      </c>
      <c r="I18" s="10">
        <v>0</v>
      </c>
      <c r="J18" s="9">
        <f t="shared" si="0"/>
        <v>18.3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'Апрель 2014'!E19</f>
        <v>0</v>
      </c>
      <c r="E19" s="114"/>
      <c r="F19" s="7">
        <f t="shared" si="2"/>
        <v>0</v>
      </c>
      <c r="G19" s="23">
        <f>'СВОД 2014'!$B$227</f>
        <v>3.05</v>
      </c>
      <c r="H19" s="7">
        <f t="shared" si="1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'Апрель 2014'!E20</f>
        <v>450.52</v>
      </c>
      <c r="E20" s="114">
        <v>460.23</v>
      </c>
      <c r="F20" s="7">
        <f t="shared" si="2"/>
        <v>9.7100000000000364</v>
      </c>
      <c r="G20" s="23">
        <f>'СВОД 2014'!$B$227</f>
        <v>3.05</v>
      </c>
      <c r="H20" s="7">
        <f t="shared" si="1"/>
        <v>29.62</v>
      </c>
      <c r="I20" s="10">
        <v>109.57</v>
      </c>
      <c r="J20" s="9">
        <f t="shared" si="0"/>
        <v>-79.949999999999989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'Апрель 2014'!E21</f>
        <v>2966.89</v>
      </c>
      <c r="E21" s="114">
        <v>3010.92</v>
      </c>
      <c r="F21" s="7">
        <f t="shared" si="2"/>
        <v>44.0300000000002</v>
      </c>
      <c r="G21" s="23">
        <f>'СВОД 2014'!$B$227</f>
        <v>3.05</v>
      </c>
      <c r="H21" s="7">
        <f t="shared" si="1"/>
        <v>134.29</v>
      </c>
      <c r="I21" s="10">
        <v>0</v>
      </c>
      <c r="J21" s="9">
        <f t="shared" si="0"/>
        <v>134.29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'Апрель 2014'!E22</f>
        <v>1832.03</v>
      </c>
      <c r="E22" s="114">
        <v>1870.94</v>
      </c>
      <c r="F22" s="7">
        <f t="shared" si="2"/>
        <v>38.910000000000082</v>
      </c>
      <c r="G22" s="23">
        <f>'СВОД 2014'!$B$227</f>
        <v>3.05</v>
      </c>
      <c r="H22" s="7">
        <f t="shared" si="1"/>
        <v>118.68</v>
      </c>
      <c r="I22" s="10">
        <v>0</v>
      </c>
      <c r="J22" s="9">
        <f t="shared" si="0"/>
        <v>118.68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'Апрель 2014'!E23</f>
        <v>0</v>
      </c>
      <c r="E23" s="114"/>
      <c r="F23" s="7">
        <f t="shared" si="2"/>
        <v>0</v>
      </c>
      <c r="G23" s="23">
        <f>'СВОД 2014'!$B$227</f>
        <v>3.05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'Апрель 2014'!E24</f>
        <v>18010.11</v>
      </c>
      <c r="E24" s="114">
        <v>18074.78</v>
      </c>
      <c r="F24" s="7">
        <f t="shared" si="2"/>
        <v>64.669999999998254</v>
      </c>
      <c r="G24" s="23">
        <f>'СВОД 2014'!$B$227</f>
        <v>3.05</v>
      </c>
      <c r="H24" s="7">
        <f t="shared" si="1"/>
        <v>197.24</v>
      </c>
      <c r="I24" s="10">
        <f>170+3350</f>
        <v>3520</v>
      </c>
      <c r="J24" s="9">
        <f t="shared" si="0"/>
        <v>-3322.76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'Апрель 2014'!E25</f>
        <v>3426.13</v>
      </c>
      <c r="E25" s="114">
        <v>3434.89</v>
      </c>
      <c r="F25" s="7">
        <f t="shared" si="2"/>
        <v>8.7599999999997635</v>
      </c>
      <c r="G25" s="23">
        <f>'СВОД 2014'!$B$227</f>
        <v>3.05</v>
      </c>
      <c r="H25" s="7">
        <f t="shared" si="1"/>
        <v>26.72</v>
      </c>
      <c r="I25" s="10">
        <v>0</v>
      </c>
      <c r="J25" s="9">
        <f t="shared" si="0"/>
        <v>26.72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'Апрель 2014'!E26</f>
        <v>2.79</v>
      </c>
      <c r="E26" s="114">
        <v>2.79</v>
      </c>
      <c r="F26" s="7">
        <f t="shared" si="2"/>
        <v>0</v>
      </c>
      <c r="G26" s="23">
        <f>'СВОД 2014'!$B$227</f>
        <v>3.05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'Апрель 2014'!E27</f>
        <v>180.67</v>
      </c>
      <c r="E27" s="114">
        <v>182.41</v>
      </c>
      <c r="F27" s="7">
        <f t="shared" si="2"/>
        <v>1.7400000000000091</v>
      </c>
      <c r="G27" s="23">
        <f>'СВОД 2014'!$B$227</f>
        <v>3.05</v>
      </c>
      <c r="H27" s="7">
        <f t="shared" si="1"/>
        <v>5.31</v>
      </c>
      <c r="I27" s="10">
        <v>0</v>
      </c>
      <c r="J27" s="9">
        <f t="shared" si="0"/>
        <v>5.31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'Апрель 2014'!E28</f>
        <v>856.03</v>
      </c>
      <c r="E28" s="114">
        <v>912.55</v>
      </c>
      <c r="F28" s="7">
        <f t="shared" si="2"/>
        <v>56.519999999999982</v>
      </c>
      <c r="G28" s="23">
        <f>'СВОД 2014'!$B$227</f>
        <v>3.05</v>
      </c>
      <c r="H28" s="7">
        <f t="shared" si="1"/>
        <v>172.39</v>
      </c>
      <c r="I28" s="10">
        <v>0</v>
      </c>
      <c r="J28" s="9">
        <f t="shared" si="0"/>
        <v>172.39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'Апрель 2014'!E29</f>
        <v>572.65</v>
      </c>
      <c r="E29" s="114">
        <v>638.78</v>
      </c>
      <c r="F29" s="7">
        <f t="shared" si="2"/>
        <v>66.13</v>
      </c>
      <c r="G29" s="23">
        <f>'СВОД 2014'!$B$227</f>
        <v>3.05</v>
      </c>
      <c r="H29" s="7">
        <f t="shared" si="1"/>
        <v>201.7</v>
      </c>
      <c r="I29" s="10">
        <v>0</v>
      </c>
      <c r="J29" s="9">
        <f t="shared" si="0"/>
        <v>201.7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'Апрель 2014'!E30</f>
        <v>526.86</v>
      </c>
      <c r="E30" s="114">
        <v>545.91999999999996</v>
      </c>
      <c r="F30" s="7">
        <f t="shared" si="2"/>
        <v>19.059999999999945</v>
      </c>
      <c r="G30" s="23">
        <f>'СВОД 2014'!$B$227</f>
        <v>3.05</v>
      </c>
      <c r="H30" s="7">
        <f t="shared" si="1"/>
        <v>58.13</v>
      </c>
      <c r="I30" s="10">
        <v>0</v>
      </c>
      <c r="J30" s="9">
        <f t="shared" si="0"/>
        <v>58.13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'Апрель 2014'!E31</f>
        <v>7.42</v>
      </c>
      <c r="E31" s="114">
        <v>9.83</v>
      </c>
      <c r="F31" s="7">
        <f t="shared" si="2"/>
        <v>2.41</v>
      </c>
      <c r="G31" s="23">
        <f>'СВОД 2014'!$B$227</f>
        <v>3.05</v>
      </c>
      <c r="H31" s="7">
        <f t="shared" si="1"/>
        <v>7.35</v>
      </c>
      <c r="I31" s="10">
        <v>0</v>
      </c>
      <c r="J31" s="9">
        <f t="shared" si="0"/>
        <v>7.35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'Апрель 2014'!E32</f>
        <v>0</v>
      </c>
      <c r="E32" s="114"/>
      <c r="F32" s="7">
        <f t="shared" si="2"/>
        <v>0</v>
      </c>
      <c r="G32" s="23">
        <f>'СВОД 2014'!$B$227</f>
        <v>3.05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'Апрель 2014'!E33</f>
        <v>0</v>
      </c>
      <c r="E33" s="114"/>
      <c r="F33" s="7">
        <f t="shared" si="2"/>
        <v>0</v>
      </c>
      <c r="G33" s="23">
        <f>'СВОД 2014'!$B$227</f>
        <v>3.05</v>
      </c>
      <c r="H33" s="7">
        <f t="shared" si="1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'Апрель 2014'!E34</f>
        <v>1124.8699999999999</v>
      </c>
      <c r="E34" s="114">
        <v>1126.6099999999999</v>
      </c>
      <c r="F34" s="7">
        <f t="shared" si="2"/>
        <v>1.7400000000000091</v>
      </c>
      <c r="G34" s="23">
        <f>'СВОД 2014'!$B$227</f>
        <v>3.05</v>
      </c>
      <c r="H34" s="7">
        <f t="shared" si="1"/>
        <v>5.31</v>
      </c>
      <c r="I34" s="10">
        <v>0</v>
      </c>
      <c r="J34" s="9">
        <f t="shared" si="0"/>
        <v>5.31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'Апрель 2014'!E35</f>
        <v>0</v>
      </c>
      <c r="E35" s="114"/>
      <c r="F35" s="7">
        <f t="shared" si="2"/>
        <v>0</v>
      </c>
      <c r="G35" s="23">
        <f>'СВОД 2014'!$B$227</f>
        <v>3.05</v>
      </c>
      <c r="H35" s="7">
        <f t="shared" si="1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'Апрель 2014'!E36</f>
        <v>7.64</v>
      </c>
      <c r="E36" s="114">
        <v>7.64</v>
      </c>
      <c r="F36" s="7">
        <f t="shared" si="2"/>
        <v>0</v>
      </c>
      <c r="G36" s="23">
        <f>'СВОД 2014'!$B$227</f>
        <v>3.05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'Апрель 2014'!E37</f>
        <v>52.57</v>
      </c>
      <c r="E37" s="114">
        <v>71.06</v>
      </c>
      <c r="F37" s="7">
        <f t="shared" si="2"/>
        <v>18.490000000000002</v>
      </c>
      <c r="G37" s="23">
        <f>'СВОД 2014'!$B$227</f>
        <v>3.05</v>
      </c>
      <c r="H37" s="7">
        <f t="shared" si="1"/>
        <v>56.39</v>
      </c>
      <c r="I37" s="10">
        <v>142.6</v>
      </c>
      <c r="J37" s="9">
        <f t="shared" si="0"/>
        <v>-86.21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'Апрель 2014'!E38</f>
        <v>0</v>
      </c>
      <c r="E38" s="114"/>
      <c r="F38" s="7">
        <f t="shared" si="2"/>
        <v>0</v>
      </c>
      <c r="G38" s="23">
        <f>'СВОД 2014'!$B$227</f>
        <v>3.05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'Апрель 2014'!E39</f>
        <v>0</v>
      </c>
      <c r="E39" s="114"/>
      <c r="F39" s="7">
        <f t="shared" si="2"/>
        <v>0</v>
      </c>
      <c r="G39" s="23">
        <f>'СВОД 2014'!$B$227</f>
        <v>3.05</v>
      </c>
      <c r="H39" s="7">
        <f t="shared" si="1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'Апрель 2014'!E40</f>
        <v>3857.44</v>
      </c>
      <c r="E40" s="114">
        <v>3867.74</v>
      </c>
      <c r="F40" s="7">
        <f t="shared" si="2"/>
        <v>10.299999999999727</v>
      </c>
      <c r="G40" s="23">
        <f>'СВОД 2014'!$B$227</f>
        <v>3.05</v>
      </c>
      <c r="H40" s="7">
        <f t="shared" si="1"/>
        <v>31.41</v>
      </c>
      <c r="I40" s="10">
        <v>0</v>
      </c>
      <c r="J40" s="9">
        <f t="shared" si="0"/>
        <v>31.41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'Апрель 2014'!E41</f>
        <v>59.76</v>
      </c>
      <c r="E41" s="114">
        <v>71.22</v>
      </c>
      <c r="F41" s="7">
        <f t="shared" si="2"/>
        <v>11.46</v>
      </c>
      <c r="G41" s="23">
        <f>'СВОД 2014'!$B$227</f>
        <v>3.05</v>
      </c>
      <c r="H41" s="7">
        <f t="shared" si="1"/>
        <v>34.950000000000003</v>
      </c>
      <c r="I41" s="10">
        <v>0</v>
      </c>
      <c r="J41" s="9">
        <f t="shared" si="0"/>
        <v>34.950000000000003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'Апрель 2014'!E42</f>
        <v>0</v>
      </c>
      <c r="E42" s="114"/>
      <c r="F42" s="7">
        <f t="shared" si="2"/>
        <v>0</v>
      </c>
      <c r="G42" s="23">
        <f>'СВОД 2014'!$B$227</f>
        <v>3.05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'Апрель 2014'!E43</f>
        <v>2252.09</v>
      </c>
      <c r="E43" s="114">
        <v>2547.69</v>
      </c>
      <c r="F43" s="7">
        <f t="shared" si="2"/>
        <v>295.59999999999991</v>
      </c>
      <c r="G43" s="23">
        <f>'СВОД 2014'!$B$227</f>
        <v>3.05</v>
      </c>
      <c r="H43" s="7">
        <f t="shared" si="1"/>
        <v>901.58</v>
      </c>
      <c r="I43" s="10">
        <v>0</v>
      </c>
      <c r="J43" s="9">
        <f t="shared" si="0"/>
        <v>901.58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'Апрель 2014'!E44</f>
        <v>0</v>
      </c>
      <c r="E44" s="114"/>
      <c r="F44" s="7">
        <f t="shared" si="2"/>
        <v>0</v>
      </c>
      <c r="G44" s="23">
        <f>'СВОД 2014'!$B$227</f>
        <v>3.05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'Апрель 2014'!E45</f>
        <v>0</v>
      </c>
      <c r="E45" s="114"/>
      <c r="F45" s="7">
        <f t="shared" si="2"/>
        <v>0</v>
      </c>
      <c r="G45" s="23">
        <f>'СВОД 2014'!$B$227</f>
        <v>3.05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'Апрель 2014'!E46</f>
        <v>0</v>
      </c>
      <c r="E46" s="114"/>
      <c r="F46" s="7">
        <f t="shared" si="2"/>
        <v>0</v>
      </c>
      <c r="G46" s="23">
        <f>'СВОД 2014'!$B$227</f>
        <v>3.05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'Апрель 2014'!E47</f>
        <v>0</v>
      </c>
      <c r="E47" s="114"/>
      <c r="F47" s="7">
        <f t="shared" si="2"/>
        <v>0</v>
      </c>
      <c r="G47" s="23">
        <f>'СВОД 2014'!$B$227</f>
        <v>3.05</v>
      </c>
      <c r="H47" s="7">
        <f t="shared" si="1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'Апрель 2014'!E48</f>
        <v>17138.29</v>
      </c>
      <c r="E48" s="114">
        <v>17279.97</v>
      </c>
      <c r="F48" s="7">
        <f t="shared" si="2"/>
        <v>141.68000000000029</v>
      </c>
      <c r="G48" s="23">
        <f>'СВОД 2014'!$B$227</f>
        <v>3.05</v>
      </c>
      <c r="H48" s="7">
        <f t="shared" si="1"/>
        <v>432.12</v>
      </c>
      <c r="I48" s="10">
        <v>0</v>
      </c>
      <c r="J48" s="9">
        <f t="shared" si="0"/>
        <v>432.12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v>2.2400000000000002</v>
      </c>
      <c r="E49" s="114">
        <v>56.97</v>
      </c>
      <c r="F49" s="7">
        <f t="shared" si="2"/>
        <v>54.73</v>
      </c>
      <c r="G49" s="23">
        <f>'СВОД 2014'!$B$227</f>
        <v>3.05</v>
      </c>
      <c r="H49" s="7">
        <f t="shared" si="1"/>
        <v>166.93</v>
      </c>
      <c r="I49" s="10">
        <v>0</v>
      </c>
      <c r="J49" s="9">
        <f t="shared" si="0"/>
        <v>166.93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'Апрель 2014'!E50</f>
        <v>327.24</v>
      </c>
      <c r="E50" s="114">
        <v>346.18</v>
      </c>
      <c r="F50" s="7">
        <f t="shared" si="2"/>
        <v>18.939999999999998</v>
      </c>
      <c r="G50" s="23">
        <f>'СВОД 2014'!$B$227</f>
        <v>3.05</v>
      </c>
      <c r="H50" s="7">
        <f t="shared" si="1"/>
        <v>57.77</v>
      </c>
      <c r="I50" s="10">
        <v>0</v>
      </c>
      <c r="J50" s="9">
        <f t="shared" si="0"/>
        <v>57.77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'Апрель 2014'!E51</f>
        <v>0</v>
      </c>
      <c r="E51" s="114">
        <v>0</v>
      </c>
      <c r="F51" s="7">
        <f t="shared" si="2"/>
        <v>0</v>
      </c>
      <c r="G51" s="23">
        <f>'СВОД 2014'!$B$227</f>
        <v>3.05</v>
      </c>
      <c r="H51" s="7">
        <f t="shared" si="1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'Апрель 2014'!E52</f>
        <v>40.72</v>
      </c>
      <c r="E52" s="114">
        <v>41.64</v>
      </c>
      <c r="F52" s="7">
        <f t="shared" si="2"/>
        <v>0.92000000000000171</v>
      </c>
      <c r="G52" s="23">
        <f>'СВОД 2014'!$B$227</f>
        <v>3.05</v>
      </c>
      <c r="H52" s="7">
        <f t="shared" si="1"/>
        <v>2.81</v>
      </c>
      <c r="I52" s="10">
        <v>0</v>
      </c>
      <c r="J52" s="9">
        <f t="shared" si="0"/>
        <v>2.81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'Апрель 2014'!E53</f>
        <v>0.56999999999999995</v>
      </c>
      <c r="E53" s="114">
        <v>0.56999999999999995</v>
      </c>
      <c r="F53" s="7">
        <f t="shared" si="2"/>
        <v>0</v>
      </c>
      <c r="G53" s="23">
        <f>'СВОД 2014'!$B$227</f>
        <v>3.05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'Апрель 2014'!E54</f>
        <v>1208.55</v>
      </c>
      <c r="E54" s="114">
        <v>1246</v>
      </c>
      <c r="F54" s="7">
        <f t="shared" si="2"/>
        <v>37.450000000000045</v>
      </c>
      <c r="G54" s="23">
        <f>'СВОД 2014'!$B$227</f>
        <v>3.05</v>
      </c>
      <c r="H54" s="7">
        <f t="shared" si="1"/>
        <v>114.22</v>
      </c>
      <c r="I54" s="10">
        <v>0</v>
      </c>
      <c r="J54" s="9">
        <f t="shared" si="0"/>
        <v>114.22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'Апрель 2014'!E55</f>
        <v>0</v>
      </c>
      <c r="E55" s="114"/>
      <c r="F55" s="7">
        <f t="shared" si="2"/>
        <v>0</v>
      </c>
      <c r="G55" s="23">
        <f>'СВОД 2014'!$B$227</f>
        <v>3.05</v>
      </c>
      <c r="H55" s="7">
        <f t="shared" si="1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'Апрель 2014'!E56</f>
        <v>678.86</v>
      </c>
      <c r="E56" s="114">
        <v>683.93</v>
      </c>
      <c r="F56" s="7">
        <f t="shared" si="2"/>
        <v>5.0699999999999363</v>
      </c>
      <c r="G56" s="23">
        <f>'СВОД 2014'!$B$227</f>
        <v>3.05</v>
      </c>
      <c r="H56" s="7">
        <f t="shared" si="1"/>
        <v>15.46</v>
      </c>
      <c r="I56" s="10">
        <v>1312.11</v>
      </c>
      <c r="J56" s="9">
        <f t="shared" si="0"/>
        <v>-1296.6499999999999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'Апрель 2014'!E57</f>
        <v>0</v>
      </c>
      <c r="E57" s="114"/>
      <c r="F57" s="7">
        <f t="shared" si="2"/>
        <v>0</v>
      </c>
      <c r="G57" s="23">
        <f>'СВОД 2014'!$B$227</f>
        <v>3.05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'Апрель 2014'!E58</f>
        <v>4</v>
      </c>
      <c r="E58" s="114">
        <v>4</v>
      </c>
      <c r="F58" s="7">
        <f t="shared" si="2"/>
        <v>0</v>
      </c>
      <c r="G58" s="23">
        <f>'СВОД 2014'!$B$227</f>
        <v>3.05</v>
      </c>
      <c r="H58" s="7">
        <f t="shared" si="1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114"/>
      <c r="F59" s="7"/>
      <c r="G59" s="23"/>
      <c r="H59" s="7">
        <f t="shared" si="1"/>
        <v>0</v>
      </c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'Апрель 2014'!E60</f>
        <v>0</v>
      </c>
      <c r="E60" s="114"/>
      <c r="F60" s="7">
        <f t="shared" si="2"/>
        <v>0</v>
      </c>
      <c r="G60" s="23">
        <f>'СВОД 2014'!$B$227</f>
        <v>3.05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'Апрель 2014'!E61</f>
        <v>0</v>
      </c>
      <c r="E61" s="114"/>
      <c r="F61" s="7">
        <f t="shared" si="2"/>
        <v>0</v>
      </c>
      <c r="G61" s="23">
        <f>'СВОД 2014'!$B$227</f>
        <v>3.05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'Апрель 2014'!E62</f>
        <v>1.64</v>
      </c>
      <c r="E62" s="114">
        <v>1.64</v>
      </c>
      <c r="F62" s="7">
        <f t="shared" si="2"/>
        <v>0</v>
      </c>
      <c r="G62" s="23">
        <f>'СВОД 2014'!$B$227</f>
        <v>3.05</v>
      </c>
      <c r="H62" s="7">
        <f t="shared" si="1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'Апрель 2014'!E63</f>
        <v>1.62</v>
      </c>
      <c r="E63" s="114">
        <v>1.63</v>
      </c>
      <c r="F63" s="7">
        <f t="shared" si="2"/>
        <v>9.9999999999997868E-3</v>
      </c>
      <c r="G63" s="23">
        <f>'СВОД 2014'!$B$227</f>
        <v>3.05</v>
      </c>
      <c r="H63" s="7">
        <f t="shared" si="1"/>
        <v>0.03</v>
      </c>
      <c r="I63" s="10">
        <v>0</v>
      </c>
      <c r="J63" s="9">
        <f t="shared" si="0"/>
        <v>0.03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'Апрель 2014'!E64</f>
        <v>68.13</v>
      </c>
      <c r="E64" s="114">
        <v>114.98</v>
      </c>
      <c r="F64" s="7">
        <f t="shared" si="2"/>
        <v>46.850000000000009</v>
      </c>
      <c r="G64" s="23">
        <f>'СВОД 2014'!$B$227</f>
        <v>3.05</v>
      </c>
      <c r="H64" s="7">
        <f t="shared" si="1"/>
        <v>142.88999999999999</v>
      </c>
      <c r="I64" s="10">
        <v>0</v>
      </c>
      <c r="J64" s="9">
        <f t="shared" si="0"/>
        <v>142.88999999999999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'Апрель 2014'!E65</f>
        <v>0.62</v>
      </c>
      <c r="E65" s="114">
        <v>48.04</v>
      </c>
      <c r="F65" s="7">
        <f t="shared" si="2"/>
        <v>47.42</v>
      </c>
      <c r="G65" s="23">
        <f>'СВОД 2014'!$B$227</f>
        <v>3.05</v>
      </c>
      <c r="H65" s="7">
        <f t="shared" si="1"/>
        <v>144.63</v>
      </c>
      <c r="I65" s="10">
        <v>0</v>
      </c>
      <c r="J65" s="9">
        <f t="shared" si="0"/>
        <v>144.63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'Апрель 2014'!E66</f>
        <v>0</v>
      </c>
      <c r="E66" s="114"/>
      <c r="F66" s="7">
        <f t="shared" si="2"/>
        <v>0</v>
      </c>
      <c r="G66" s="23">
        <f>'СВОД 2014'!$B$227</f>
        <v>3.05</v>
      </c>
      <c r="H66" s="7">
        <f t="shared" si="1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'Апрель 2014'!E67</f>
        <v>1.07</v>
      </c>
      <c r="E67" s="114">
        <v>1.56</v>
      </c>
      <c r="F67" s="7">
        <f t="shared" si="2"/>
        <v>0.49</v>
      </c>
      <c r="G67" s="23">
        <f>'СВОД 2014'!$B$227</f>
        <v>3.05</v>
      </c>
      <c r="H67" s="7">
        <f t="shared" ref="H67:H130" si="3">ROUND(F67*G67,2)</f>
        <v>1.49</v>
      </c>
      <c r="I67" s="10">
        <v>0</v>
      </c>
      <c r="J67" s="9">
        <f t="shared" si="0"/>
        <v>1.49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'Апрель 2014'!E68</f>
        <v>0</v>
      </c>
      <c r="E68" s="114"/>
      <c r="F68" s="7">
        <f t="shared" si="2"/>
        <v>0</v>
      </c>
      <c r="G68" s="23">
        <f>'СВОД 2014'!$B$227</f>
        <v>3.05</v>
      </c>
      <c r="H68" s="7">
        <f t="shared" si="3"/>
        <v>0</v>
      </c>
      <c r="I68" s="10">
        <v>0</v>
      </c>
      <c r="J68" s="9">
        <f t="shared" ref="J68:J134" si="4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'Апрель 2014'!E69</f>
        <v>9.5</v>
      </c>
      <c r="E69" s="114">
        <v>9.5</v>
      </c>
      <c r="F69" s="7">
        <f t="shared" si="2"/>
        <v>0</v>
      </c>
      <c r="G69" s="23">
        <f>'СВОД 2014'!$B$227</f>
        <v>3.05</v>
      </c>
      <c r="H69" s="7">
        <f t="shared" si="3"/>
        <v>0</v>
      </c>
      <c r="I69" s="10">
        <v>0</v>
      </c>
      <c r="J69" s="9">
        <f t="shared" si="4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'Апрель 2014'!E70</f>
        <v>4</v>
      </c>
      <c r="E70" s="114">
        <v>32.799999999999997</v>
      </c>
      <c r="F70" s="7">
        <f t="shared" ref="F70:F136" si="5">E70-D70</f>
        <v>28.799999999999997</v>
      </c>
      <c r="G70" s="23">
        <f>'СВОД 2014'!$B$227</f>
        <v>3.05</v>
      </c>
      <c r="H70" s="7">
        <f t="shared" si="3"/>
        <v>87.84</v>
      </c>
      <c r="I70" s="10">
        <v>0</v>
      </c>
      <c r="J70" s="9">
        <f t="shared" si="4"/>
        <v>87.84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'Апрель 2014'!E71</f>
        <v>0</v>
      </c>
      <c r="E71" s="51"/>
      <c r="F71" s="7">
        <f t="shared" si="5"/>
        <v>0</v>
      </c>
      <c r="G71" s="23">
        <f>'СВОД 2014'!$B$227</f>
        <v>3.05</v>
      </c>
      <c r="H71" s="7">
        <f t="shared" si="3"/>
        <v>0</v>
      </c>
      <c r="I71" s="10">
        <v>0</v>
      </c>
      <c r="J71" s="9">
        <f t="shared" si="4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'Апрель 2014'!E72</f>
        <v>0</v>
      </c>
      <c r="E72" s="51"/>
      <c r="F72" s="7">
        <f t="shared" si="5"/>
        <v>0</v>
      </c>
      <c r="G72" s="23">
        <f>'СВОД 2014'!$B$227</f>
        <v>3.05</v>
      </c>
      <c r="H72" s="7">
        <f t="shared" si="3"/>
        <v>0</v>
      </c>
      <c r="I72" s="10">
        <v>0</v>
      </c>
      <c r="J72" s="9">
        <f t="shared" si="4"/>
        <v>0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'Апрель 2014'!E73</f>
        <v>0.89</v>
      </c>
      <c r="E73" s="114">
        <v>0.89</v>
      </c>
      <c r="F73" s="7">
        <f t="shared" si="5"/>
        <v>0</v>
      </c>
      <c r="G73" s="23">
        <f>'СВОД 2014'!$B$227</f>
        <v>3.05</v>
      </c>
      <c r="H73" s="7">
        <f t="shared" si="3"/>
        <v>0</v>
      </c>
      <c r="I73" s="10">
        <v>0</v>
      </c>
      <c r="J73" s="9">
        <f t="shared" si="4"/>
        <v>0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'Апрель 2014'!E74</f>
        <v>5.7</v>
      </c>
      <c r="E74" s="114">
        <v>6.8</v>
      </c>
      <c r="F74" s="7">
        <f t="shared" si="5"/>
        <v>1.0999999999999996</v>
      </c>
      <c r="G74" s="23">
        <f>'СВОД 2014'!$B$227</f>
        <v>3.05</v>
      </c>
      <c r="H74" s="7">
        <f t="shared" si="3"/>
        <v>3.36</v>
      </c>
      <c r="I74" s="10">
        <v>0</v>
      </c>
      <c r="J74" s="9">
        <f t="shared" si="4"/>
        <v>3.36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'Апрель 2014'!E75</f>
        <v>0</v>
      </c>
      <c r="E75" s="51"/>
      <c r="F75" s="7">
        <f t="shared" si="5"/>
        <v>0</v>
      </c>
      <c r="G75" s="23">
        <f>'СВОД 2014'!$B$227</f>
        <v>3.05</v>
      </c>
      <c r="H75" s="7">
        <f t="shared" si="3"/>
        <v>0</v>
      </c>
      <c r="I75" s="10">
        <v>0</v>
      </c>
      <c r="J75" s="9">
        <f t="shared" si="4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'Апрель 2014'!E76</f>
        <v>0</v>
      </c>
      <c r="E76" s="51"/>
      <c r="F76" s="7">
        <f t="shared" si="5"/>
        <v>0</v>
      </c>
      <c r="G76" s="23">
        <f>'СВОД 2014'!$B$227</f>
        <v>3.05</v>
      </c>
      <c r="H76" s="7">
        <f t="shared" si="3"/>
        <v>0</v>
      </c>
      <c r="I76" s="10">
        <v>0</v>
      </c>
      <c r="J76" s="9">
        <f t="shared" si="4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'Апрель 2014'!E77</f>
        <v>0</v>
      </c>
      <c r="E77" s="51"/>
      <c r="F77" s="7">
        <f t="shared" si="5"/>
        <v>0</v>
      </c>
      <c r="G77" s="23">
        <f>'СВОД 2014'!$B$227</f>
        <v>3.05</v>
      </c>
      <c r="H77" s="7">
        <f t="shared" si="3"/>
        <v>0</v>
      </c>
      <c r="I77" s="10">
        <v>0</v>
      </c>
      <c r="J77" s="9">
        <f t="shared" si="4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51"/>
      <c r="F78" s="7"/>
      <c r="G78" s="23"/>
      <c r="H78" s="7">
        <f t="shared" si="3"/>
        <v>0</v>
      </c>
      <c r="I78" s="10"/>
      <c r="J78" s="9"/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'Апрель 2014'!E79</f>
        <v>0</v>
      </c>
      <c r="E79" s="51"/>
      <c r="F79" s="7">
        <f t="shared" si="5"/>
        <v>0</v>
      </c>
      <c r="G79" s="23">
        <f>'СВОД 2014'!$B$227</f>
        <v>3.05</v>
      </c>
      <c r="H79" s="7">
        <f t="shared" si="3"/>
        <v>0</v>
      </c>
      <c r="I79" s="10">
        <v>0</v>
      </c>
      <c r="J79" s="9">
        <f t="shared" si="4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'Апрель 2014'!E80</f>
        <v>0</v>
      </c>
      <c r="E80" s="51"/>
      <c r="F80" s="7">
        <f t="shared" si="5"/>
        <v>0</v>
      </c>
      <c r="G80" s="23">
        <f>'СВОД 2014'!$B$227</f>
        <v>3.05</v>
      </c>
      <c r="H80" s="7">
        <f t="shared" si="3"/>
        <v>0</v>
      </c>
      <c r="I80" s="10">
        <v>0</v>
      </c>
      <c r="J80" s="9">
        <f t="shared" si="4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'Апрель 2014'!E81</f>
        <v>0</v>
      </c>
      <c r="E81" s="51"/>
      <c r="F81" s="7">
        <f t="shared" si="5"/>
        <v>0</v>
      </c>
      <c r="G81" s="23">
        <f>'СВОД 2014'!$B$227</f>
        <v>3.05</v>
      </c>
      <c r="H81" s="7">
        <f t="shared" si="3"/>
        <v>0</v>
      </c>
      <c r="I81" s="10">
        <v>0</v>
      </c>
      <c r="J81" s="9">
        <f t="shared" si="4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'Апрель 2014'!E82</f>
        <v>0</v>
      </c>
      <c r="E82" s="51"/>
      <c r="F82" s="7">
        <f t="shared" si="5"/>
        <v>0</v>
      </c>
      <c r="G82" s="23">
        <f>'СВОД 2014'!$B$227</f>
        <v>3.05</v>
      </c>
      <c r="H82" s="7">
        <f t="shared" si="3"/>
        <v>0</v>
      </c>
      <c r="I82" s="10">
        <v>0</v>
      </c>
      <c r="J82" s="9">
        <f t="shared" si="4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'Апрель 2014'!E83</f>
        <v>0</v>
      </c>
      <c r="E83" s="51"/>
      <c r="F83" s="7">
        <f t="shared" si="5"/>
        <v>0</v>
      </c>
      <c r="G83" s="23">
        <f>'СВОД 2014'!$B$227</f>
        <v>3.05</v>
      </c>
      <c r="H83" s="7">
        <f t="shared" si="3"/>
        <v>0</v>
      </c>
      <c r="I83" s="10">
        <v>0</v>
      </c>
      <c r="J83" s="9">
        <f t="shared" si="4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'Апрель 2014'!E84</f>
        <v>0</v>
      </c>
      <c r="E84" s="51"/>
      <c r="F84" s="7">
        <f t="shared" si="5"/>
        <v>0</v>
      </c>
      <c r="G84" s="23">
        <f>'СВОД 2014'!$B$227</f>
        <v>3.05</v>
      </c>
      <c r="H84" s="7">
        <f t="shared" si="3"/>
        <v>0</v>
      </c>
      <c r="I84" s="10">
        <v>0</v>
      </c>
      <c r="J84" s="9">
        <f t="shared" si="4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'Апрель 2014'!E85</f>
        <v>0</v>
      </c>
      <c r="E85" s="51"/>
      <c r="F85" s="7">
        <f t="shared" si="5"/>
        <v>0</v>
      </c>
      <c r="G85" s="23">
        <f>'СВОД 2014'!$B$227</f>
        <v>3.05</v>
      </c>
      <c r="H85" s="7">
        <f t="shared" si="3"/>
        <v>0</v>
      </c>
      <c r="I85" s="10">
        <v>0</v>
      </c>
      <c r="J85" s="9">
        <f t="shared" si="4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'Апрель 2014'!E86</f>
        <v>0</v>
      </c>
      <c r="E86" s="51"/>
      <c r="F86" s="7">
        <f t="shared" si="5"/>
        <v>0</v>
      </c>
      <c r="G86" s="23">
        <f>'СВОД 2014'!$B$227</f>
        <v>3.05</v>
      </c>
      <c r="H86" s="7">
        <f t="shared" si="3"/>
        <v>0</v>
      </c>
      <c r="I86" s="10">
        <v>0</v>
      </c>
      <c r="J86" s="9">
        <f t="shared" si="4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'Апрель 2014'!E87</f>
        <v>0</v>
      </c>
      <c r="E87" s="51"/>
      <c r="F87" s="7">
        <f t="shared" si="5"/>
        <v>0</v>
      </c>
      <c r="G87" s="23">
        <f>'СВОД 2014'!$B$227</f>
        <v>3.05</v>
      </c>
      <c r="H87" s="7">
        <f t="shared" si="3"/>
        <v>0</v>
      </c>
      <c r="I87" s="10">
        <v>0</v>
      </c>
      <c r="J87" s="9">
        <f t="shared" si="4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'Апрель 2014'!E88</f>
        <v>0</v>
      </c>
      <c r="E88" s="51"/>
      <c r="F88" s="7">
        <f t="shared" si="5"/>
        <v>0</v>
      </c>
      <c r="G88" s="23">
        <f>'СВОД 2014'!$B$227</f>
        <v>3.05</v>
      </c>
      <c r="H88" s="7">
        <f t="shared" si="3"/>
        <v>0</v>
      </c>
      <c r="I88" s="10">
        <v>0</v>
      </c>
      <c r="J88" s="9">
        <f t="shared" si="4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'Апрель 2014'!E89</f>
        <v>0</v>
      </c>
      <c r="E89" s="51"/>
      <c r="F89" s="7">
        <f t="shared" si="5"/>
        <v>0</v>
      </c>
      <c r="G89" s="23">
        <f>'СВОД 2014'!$B$227</f>
        <v>3.05</v>
      </c>
      <c r="H89" s="7">
        <f t="shared" si="3"/>
        <v>0</v>
      </c>
      <c r="I89" s="10">
        <v>0</v>
      </c>
      <c r="J89" s="9">
        <f t="shared" si="4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'Апрель 2014'!E90</f>
        <v>0</v>
      </c>
      <c r="E90" s="51"/>
      <c r="F90" s="7">
        <f t="shared" si="5"/>
        <v>0</v>
      </c>
      <c r="G90" s="23">
        <f>'СВОД 2014'!$B$227</f>
        <v>3.05</v>
      </c>
      <c r="H90" s="7">
        <f t="shared" si="3"/>
        <v>0</v>
      </c>
      <c r="I90" s="10">
        <v>0</v>
      </c>
      <c r="J90" s="9">
        <f t="shared" si="4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'Апрель 2014'!E91</f>
        <v>0</v>
      </c>
      <c r="E91" s="51"/>
      <c r="F91" s="7">
        <f t="shared" si="5"/>
        <v>0</v>
      </c>
      <c r="G91" s="23">
        <f>'СВОД 2014'!$B$227</f>
        <v>3.05</v>
      </c>
      <c r="H91" s="7">
        <f t="shared" si="3"/>
        <v>0</v>
      </c>
      <c r="I91" s="10">
        <v>0</v>
      </c>
      <c r="J91" s="9">
        <f t="shared" si="4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v>1.24</v>
      </c>
      <c r="E92" s="114">
        <v>7.22</v>
      </c>
      <c r="F92" s="7">
        <f t="shared" si="5"/>
        <v>5.9799999999999995</v>
      </c>
      <c r="G92" s="23">
        <f>'СВОД 2014'!$B$227</f>
        <v>3.05</v>
      </c>
      <c r="H92" s="7">
        <f t="shared" si="3"/>
        <v>18.239999999999998</v>
      </c>
      <c r="I92" s="10">
        <v>0</v>
      </c>
      <c r="J92" s="9">
        <f t="shared" si="4"/>
        <v>18.239999999999998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v>0.92</v>
      </c>
      <c r="E93" s="114">
        <v>0.92</v>
      </c>
      <c r="F93" s="7">
        <f t="shared" si="5"/>
        <v>0</v>
      </c>
      <c r="G93" s="23">
        <f>'СВОД 2014'!$B$227</f>
        <v>3.05</v>
      </c>
      <c r="H93" s="7">
        <f t="shared" si="3"/>
        <v>0</v>
      </c>
      <c r="I93" s="10">
        <v>0</v>
      </c>
      <c r="J93" s="9">
        <f t="shared" si="4"/>
        <v>0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'Апрель 2014'!E94</f>
        <v>9.5</v>
      </c>
      <c r="E94" s="114">
        <v>39.5</v>
      </c>
      <c r="F94" s="7">
        <f t="shared" si="5"/>
        <v>30</v>
      </c>
      <c r="G94" s="23">
        <f>'СВОД 2014'!$B$227</f>
        <v>3.05</v>
      </c>
      <c r="H94" s="7">
        <f t="shared" si="3"/>
        <v>91.5</v>
      </c>
      <c r="I94" s="10">
        <v>0</v>
      </c>
      <c r="J94" s="9">
        <f t="shared" si="4"/>
        <v>91.5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'Апрель 2014'!E95</f>
        <v>0</v>
      </c>
      <c r="E95" s="114"/>
      <c r="F95" s="7">
        <f t="shared" si="5"/>
        <v>0</v>
      </c>
      <c r="G95" s="23">
        <f>'СВОД 2014'!$B$227</f>
        <v>3.05</v>
      </c>
      <c r="H95" s="7">
        <f t="shared" si="3"/>
        <v>0</v>
      </c>
      <c r="I95" s="10">
        <v>0</v>
      </c>
      <c r="J95" s="9">
        <f t="shared" si="4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'Апрель 2014'!E96</f>
        <v>0</v>
      </c>
      <c r="E96" s="114"/>
      <c r="F96" s="7">
        <f t="shared" si="5"/>
        <v>0</v>
      </c>
      <c r="G96" s="23">
        <f>'СВОД 2014'!$B$227</f>
        <v>3.05</v>
      </c>
      <c r="H96" s="7">
        <f t="shared" si="3"/>
        <v>0</v>
      </c>
      <c r="I96" s="10">
        <v>0</v>
      </c>
      <c r="J96" s="9">
        <f t="shared" si="4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'Апрель 2014'!E97</f>
        <v>934.03</v>
      </c>
      <c r="E97" s="114">
        <v>1025.3699999999999</v>
      </c>
      <c r="F97" s="7">
        <f t="shared" si="5"/>
        <v>91.339999999999918</v>
      </c>
      <c r="G97" s="23">
        <f>'СВОД 2014'!$B$227</f>
        <v>3.05</v>
      </c>
      <c r="H97" s="7">
        <f t="shared" si="3"/>
        <v>278.58999999999997</v>
      </c>
      <c r="I97" s="10">
        <v>3050</v>
      </c>
      <c r="J97" s="9">
        <f t="shared" si="4"/>
        <v>-2771.41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'Апрель 2014'!E98</f>
        <v>0</v>
      </c>
      <c r="E98" s="114"/>
      <c r="F98" s="7">
        <f t="shared" si="5"/>
        <v>0</v>
      </c>
      <c r="G98" s="23">
        <f>'СВОД 2014'!$B$227</f>
        <v>3.05</v>
      </c>
      <c r="H98" s="7">
        <f t="shared" si="3"/>
        <v>0</v>
      </c>
      <c r="I98" s="10">
        <v>0</v>
      </c>
      <c r="J98" s="9">
        <f t="shared" si="4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'Апрель 2014'!E99</f>
        <v>0</v>
      </c>
      <c r="E99" s="51"/>
      <c r="F99" s="7">
        <f t="shared" si="5"/>
        <v>0</v>
      </c>
      <c r="G99" s="23">
        <f>'СВОД 2014'!$B$227</f>
        <v>3.05</v>
      </c>
      <c r="H99" s="7">
        <f t="shared" si="3"/>
        <v>0</v>
      </c>
      <c r="I99" s="10">
        <v>0</v>
      </c>
      <c r="J99" s="9">
        <f t="shared" si="4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'Апрель 2014'!E100</f>
        <v>0</v>
      </c>
      <c r="E100" s="51"/>
      <c r="F100" s="7">
        <f t="shared" si="5"/>
        <v>0</v>
      </c>
      <c r="G100" s="23">
        <f>'СВОД 2014'!$B$227</f>
        <v>3.05</v>
      </c>
      <c r="H100" s="7">
        <f t="shared" si="3"/>
        <v>0</v>
      </c>
      <c r="I100" s="10">
        <v>0</v>
      </c>
      <c r="J100" s="9">
        <f t="shared" si="4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'Апрель 2014'!E101</f>
        <v>0</v>
      </c>
      <c r="E101" s="51"/>
      <c r="F101" s="7">
        <f t="shared" si="5"/>
        <v>0</v>
      </c>
      <c r="G101" s="23">
        <f>'СВОД 2014'!$B$227</f>
        <v>3.05</v>
      </c>
      <c r="H101" s="7">
        <f t="shared" si="3"/>
        <v>0</v>
      </c>
      <c r="I101" s="10">
        <v>0</v>
      </c>
      <c r="J101" s="9">
        <f t="shared" si="4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'Апрель 2014'!E102</f>
        <v>0</v>
      </c>
      <c r="E102" s="51"/>
      <c r="F102" s="7">
        <f t="shared" si="5"/>
        <v>0</v>
      </c>
      <c r="G102" s="23">
        <f>'СВОД 2014'!$B$227</f>
        <v>3.05</v>
      </c>
      <c r="H102" s="7">
        <f t="shared" si="3"/>
        <v>0</v>
      </c>
      <c r="I102" s="10">
        <v>0</v>
      </c>
      <c r="J102" s="9">
        <f t="shared" si="4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'Апрель 2014'!E103</f>
        <v>0</v>
      </c>
      <c r="E103" s="114"/>
      <c r="F103" s="7">
        <f t="shared" si="5"/>
        <v>0</v>
      </c>
      <c r="G103" s="23">
        <f>'СВОД 2014'!$B$227</f>
        <v>3.05</v>
      </c>
      <c r="H103" s="7">
        <f t="shared" si="3"/>
        <v>0</v>
      </c>
      <c r="I103" s="10">
        <v>0</v>
      </c>
      <c r="J103" s="9">
        <f t="shared" si="4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'Апрель 2014'!E104</f>
        <v>0</v>
      </c>
      <c r="E104" s="114"/>
      <c r="F104" s="7">
        <f t="shared" si="5"/>
        <v>0</v>
      </c>
      <c r="G104" s="23">
        <f>'СВОД 2014'!$B$227</f>
        <v>3.05</v>
      </c>
      <c r="H104" s="7">
        <f t="shared" si="3"/>
        <v>0</v>
      </c>
      <c r="I104" s="10">
        <v>0</v>
      </c>
      <c r="J104" s="9">
        <f t="shared" si="4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'Апрель 2014'!E105</f>
        <v>0</v>
      </c>
      <c r="E105" s="114"/>
      <c r="F105" s="7">
        <f t="shared" si="5"/>
        <v>0</v>
      </c>
      <c r="G105" s="23">
        <f>'СВОД 2014'!$B$227</f>
        <v>3.05</v>
      </c>
      <c r="H105" s="7">
        <f t="shared" si="3"/>
        <v>0</v>
      </c>
      <c r="I105" s="10">
        <v>0</v>
      </c>
      <c r="J105" s="9">
        <f t="shared" si="4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'Апрель 2014'!E106</f>
        <v>0</v>
      </c>
      <c r="E106" s="114"/>
      <c r="F106" s="7">
        <f t="shared" si="5"/>
        <v>0</v>
      </c>
      <c r="G106" s="23">
        <f>'СВОД 2014'!$B$227</f>
        <v>3.05</v>
      </c>
      <c r="H106" s="7">
        <f t="shared" si="3"/>
        <v>0</v>
      </c>
      <c r="I106" s="10">
        <v>0</v>
      </c>
      <c r="J106" s="9">
        <f t="shared" si="4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'Апрель 2014'!E107</f>
        <v>1143.29</v>
      </c>
      <c r="E107" s="114">
        <v>1170.98</v>
      </c>
      <c r="F107" s="7">
        <f t="shared" si="5"/>
        <v>27.690000000000055</v>
      </c>
      <c r="G107" s="23">
        <f>'СВОД 2014'!$B$227</f>
        <v>3.05</v>
      </c>
      <c r="H107" s="7">
        <f t="shared" si="3"/>
        <v>84.45</v>
      </c>
      <c r="I107" s="10">
        <v>0</v>
      </c>
      <c r="J107" s="9">
        <f t="shared" si="4"/>
        <v>84.45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'Апрель 2014'!E108</f>
        <v>0</v>
      </c>
      <c r="E108" s="114"/>
      <c r="F108" s="7">
        <f t="shared" si="5"/>
        <v>0</v>
      </c>
      <c r="G108" s="23">
        <f>'СВОД 2014'!$B$227</f>
        <v>3.05</v>
      </c>
      <c r="H108" s="7">
        <f t="shared" si="3"/>
        <v>0</v>
      </c>
      <c r="I108" s="10">
        <v>0</v>
      </c>
      <c r="J108" s="9">
        <f t="shared" si="4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'Апрель 2014'!E109</f>
        <v>0</v>
      </c>
      <c r="E109" s="114"/>
      <c r="F109" s="7">
        <f t="shared" si="5"/>
        <v>0</v>
      </c>
      <c r="G109" s="23">
        <f>'СВОД 2014'!$B$227</f>
        <v>3.05</v>
      </c>
      <c r="H109" s="7">
        <f t="shared" si="3"/>
        <v>0</v>
      </c>
      <c r="I109" s="10">
        <v>0</v>
      </c>
      <c r="J109" s="9">
        <f t="shared" si="4"/>
        <v>0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v>0.56000000000000005</v>
      </c>
      <c r="E110" s="114">
        <v>72.02</v>
      </c>
      <c r="F110" s="7">
        <f t="shared" si="5"/>
        <v>71.459999999999994</v>
      </c>
      <c r="G110" s="23">
        <f>'СВОД 2014'!$B$227</f>
        <v>3.05</v>
      </c>
      <c r="H110" s="7">
        <f t="shared" si="3"/>
        <v>217.95</v>
      </c>
      <c r="I110" s="10">
        <v>0</v>
      </c>
      <c r="J110" s="9">
        <f t="shared" si="4"/>
        <v>217.95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'Апрель 2014'!E111</f>
        <v>0</v>
      </c>
      <c r="E111" s="114"/>
      <c r="F111" s="7">
        <f t="shared" si="5"/>
        <v>0</v>
      </c>
      <c r="G111" s="23">
        <f>'СВОД 2014'!$B$227</f>
        <v>3.05</v>
      </c>
      <c r="H111" s="7">
        <f t="shared" si="3"/>
        <v>0</v>
      </c>
      <c r="I111" s="10">
        <v>0</v>
      </c>
      <c r="J111" s="9">
        <f t="shared" si="4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'Апрель 2014'!E112</f>
        <v>1597.29</v>
      </c>
      <c r="E112" s="114">
        <v>2133.5100000000002</v>
      </c>
      <c r="F112" s="7">
        <f t="shared" si="5"/>
        <v>536.22000000000025</v>
      </c>
      <c r="G112" s="23">
        <f>'СВОД 2014'!$B$227</f>
        <v>3.05</v>
      </c>
      <c r="H112" s="7">
        <f t="shared" si="3"/>
        <v>1635.47</v>
      </c>
      <c r="I112" s="10">
        <v>0</v>
      </c>
      <c r="J112" s="9">
        <f t="shared" si="4"/>
        <v>1635.47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'Апрель 2014'!E113</f>
        <v>0</v>
      </c>
      <c r="E113" s="51"/>
      <c r="F113" s="7">
        <f t="shared" si="5"/>
        <v>0</v>
      </c>
      <c r="G113" s="23">
        <f>'СВОД 2014'!$B$227</f>
        <v>3.05</v>
      </c>
      <c r="H113" s="7">
        <f t="shared" si="3"/>
        <v>0</v>
      </c>
      <c r="I113" s="10">
        <v>0</v>
      </c>
      <c r="J113" s="9">
        <f t="shared" si="4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'Апрель 2014'!E114</f>
        <v>0</v>
      </c>
      <c r="E114" s="51"/>
      <c r="F114" s="7">
        <f t="shared" si="5"/>
        <v>0</v>
      </c>
      <c r="G114" s="23">
        <f>'СВОД 2014'!$B$227</f>
        <v>3.05</v>
      </c>
      <c r="H114" s="7">
        <f t="shared" si="3"/>
        <v>0</v>
      </c>
      <c r="I114" s="10">
        <v>0</v>
      </c>
      <c r="J114" s="9">
        <f t="shared" si="4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'Апрель 2014'!E115</f>
        <v>0</v>
      </c>
      <c r="E115" s="51"/>
      <c r="F115" s="7">
        <f t="shared" si="5"/>
        <v>0</v>
      </c>
      <c r="G115" s="23">
        <f>'СВОД 2014'!$B$227</f>
        <v>3.05</v>
      </c>
      <c r="H115" s="7">
        <f t="shared" si="3"/>
        <v>0</v>
      </c>
      <c r="I115" s="10">
        <v>0</v>
      </c>
      <c r="J115" s="9">
        <f t="shared" si="4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'Апрель 2014'!E116</f>
        <v>0</v>
      </c>
      <c r="E116" s="51"/>
      <c r="F116" s="7">
        <f t="shared" si="5"/>
        <v>0</v>
      </c>
      <c r="G116" s="23">
        <f>'СВОД 2014'!$B$227</f>
        <v>3.05</v>
      </c>
      <c r="H116" s="7">
        <f t="shared" si="3"/>
        <v>0</v>
      </c>
      <c r="I116" s="10">
        <v>0</v>
      </c>
      <c r="J116" s="9">
        <f t="shared" si="4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51"/>
      <c r="F117" s="7"/>
      <c r="G117" s="23">
        <f>'СВОД 2014'!$B$227</f>
        <v>3.05</v>
      </c>
      <c r="H117" s="7">
        <f t="shared" si="3"/>
        <v>0</v>
      </c>
      <c r="I117" s="10">
        <v>0</v>
      </c>
      <c r="J117" s="9">
        <f t="shared" si="4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'Апрель 2014'!E118</f>
        <v>0</v>
      </c>
      <c r="E118" s="51"/>
      <c r="F118" s="7">
        <f t="shared" si="5"/>
        <v>0</v>
      </c>
      <c r="G118" s="23">
        <f>'СВОД 2014'!$B$227</f>
        <v>3.05</v>
      </c>
      <c r="H118" s="7">
        <f t="shared" si="3"/>
        <v>0</v>
      </c>
      <c r="I118" s="10">
        <v>0</v>
      </c>
      <c r="J118" s="9">
        <f t="shared" si="4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>
        <v>0</v>
      </c>
      <c r="G119" s="23">
        <f>'СВОД 2014'!$B$227</f>
        <v>3.05</v>
      </c>
      <c r="H119" s="7">
        <f t="shared" si="3"/>
        <v>0</v>
      </c>
      <c r="I119" s="10">
        <v>0</v>
      </c>
      <c r="J119" s="9">
        <f t="shared" si="4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'Апрель 2014'!E120</f>
        <v>32.4</v>
      </c>
      <c r="E120" s="114">
        <v>33.79</v>
      </c>
      <c r="F120" s="7">
        <f t="shared" si="5"/>
        <v>1.3900000000000006</v>
      </c>
      <c r="G120" s="23">
        <f>'СВОД 2014'!$B$227</f>
        <v>3.05</v>
      </c>
      <c r="H120" s="7">
        <f t="shared" si="3"/>
        <v>4.24</v>
      </c>
      <c r="I120" s="10">
        <v>0</v>
      </c>
      <c r="J120" s="9">
        <f t="shared" si="4"/>
        <v>4.24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'Апрель 2014'!E121</f>
        <v>0</v>
      </c>
      <c r="E121" s="114"/>
      <c r="F121" s="7">
        <f t="shared" si="5"/>
        <v>0</v>
      </c>
      <c r="G121" s="23">
        <f>'СВОД 2014'!$B$227</f>
        <v>3.05</v>
      </c>
      <c r="H121" s="7">
        <f t="shared" si="3"/>
        <v>0</v>
      </c>
      <c r="I121" s="10">
        <v>0</v>
      </c>
      <c r="J121" s="9">
        <f t="shared" si="4"/>
        <v>0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'Апрель 2014'!E122</f>
        <v>224.91</v>
      </c>
      <c r="E122" s="114">
        <v>224.99</v>
      </c>
      <c r="F122" s="7">
        <f t="shared" si="5"/>
        <v>8.0000000000012506E-2</v>
      </c>
      <c r="G122" s="23">
        <f>'СВОД 2014'!$B$227</f>
        <v>3.05</v>
      </c>
      <c r="H122" s="7">
        <f t="shared" si="3"/>
        <v>0.24</v>
      </c>
      <c r="I122" s="10">
        <v>0</v>
      </c>
      <c r="J122" s="9">
        <f t="shared" si="4"/>
        <v>0.24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'Апрель 2014'!E123</f>
        <v>3437.95</v>
      </c>
      <c r="E123" s="114">
        <v>3455.6</v>
      </c>
      <c r="F123" s="7">
        <f t="shared" si="5"/>
        <v>17.650000000000091</v>
      </c>
      <c r="G123" s="23">
        <f>'СВОД 2014'!$B$227</f>
        <v>3.05</v>
      </c>
      <c r="H123" s="7">
        <f t="shared" si="3"/>
        <v>53.83</v>
      </c>
      <c r="I123" s="10">
        <v>0</v>
      </c>
      <c r="J123" s="9">
        <f t="shared" si="4"/>
        <v>53.83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'Апрель 2014'!E124</f>
        <v>2844.8</v>
      </c>
      <c r="E124" s="114">
        <v>2880.67</v>
      </c>
      <c r="F124" s="7">
        <f t="shared" si="5"/>
        <v>35.869999999999891</v>
      </c>
      <c r="G124" s="23">
        <f>'СВОД 2014'!$B$227</f>
        <v>3.05</v>
      </c>
      <c r="H124" s="7">
        <f t="shared" si="3"/>
        <v>109.4</v>
      </c>
      <c r="I124" s="10">
        <v>0</v>
      </c>
      <c r="J124" s="9">
        <f t="shared" si="4"/>
        <v>109.4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'Апрель 2014'!E125</f>
        <v>961.48</v>
      </c>
      <c r="E125" s="114">
        <v>978.34</v>
      </c>
      <c r="F125" s="7">
        <f t="shared" si="5"/>
        <v>16.860000000000014</v>
      </c>
      <c r="G125" s="23">
        <f>'СВОД 2014'!$B$227</f>
        <v>3.05</v>
      </c>
      <c r="H125" s="7">
        <f t="shared" si="3"/>
        <v>51.42</v>
      </c>
      <c r="I125" s="10">
        <v>0</v>
      </c>
      <c r="J125" s="9">
        <f t="shared" si="4"/>
        <v>51.42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'Апрель 2014'!E126</f>
        <v>1068.08</v>
      </c>
      <c r="E126" s="114">
        <v>1099.5</v>
      </c>
      <c r="F126" s="7">
        <f t="shared" si="5"/>
        <v>31.420000000000073</v>
      </c>
      <c r="G126" s="23">
        <f>'СВОД 2014'!$B$227</f>
        <v>3.05</v>
      </c>
      <c r="H126" s="7">
        <f t="shared" si="3"/>
        <v>95.83</v>
      </c>
      <c r="I126" s="10">
        <v>0</v>
      </c>
      <c r="J126" s="9">
        <f t="shared" si="4"/>
        <v>95.83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'Апрель 2014'!E127</f>
        <v>47.1</v>
      </c>
      <c r="E127" s="114">
        <v>51.08</v>
      </c>
      <c r="F127" s="7">
        <f t="shared" si="5"/>
        <v>3.9799999999999969</v>
      </c>
      <c r="G127" s="23">
        <f>'СВОД 2014'!$B$227</f>
        <v>3.05</v>
      </c>
      <c r="H127" s="7">
        <f t="shared" si="3"/>
        <v>12.14</v>
      </c>
      <c r="I127" s="10">
        <v>0</v>
      </c>
      <c r="J127" s="9">
        <f t="shared" si="4"/>
        <v>12.14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'Апрель 2014'!E128</f>
        <v>215.53</v>
      </c>
      <c r="E128" s="114">
        <v>225.2</v>
      </c>
      <c r="F128" s="7">
        <f t="shared" si="5"/>
        <v>9.6699999999999875</v>
      </c>
      <c r="G128" s="23">
        <f>'СВОД 2014'!$B$227</f>
        <v>3.05</v>
      </c>
      <c r="H128" s="7">
        <f t="shared" si="3"/>
        <v>29.49</v>
      </c>
      <c r="I128" s="10">
        <v>0</v>
      </c>
      <c r="J128" s="9">
        <f t="shared" si="4"/>
        <v>29.49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'Апрель 2014'!E129</f>
        <v>5.7</v>
      </c>
      <c r="E129" s="114">
        <v>5.7</v>
      </c>
      <c r="F129" s="7">
        <f t="shared" si="5"/>
        <v>0</v>
      </c>
      <c r="G129" s="23">
        <f>'СВОД 2014'!$B$227</f>
        <v>3.05</v>
      </c>
      <c r="H129" s="7">
        <f t="shared" si="3"/>
        <v>0</v>
      </c>
      <c r="I129" s="10">
        <v>0</v>
      </c>
      <c r="J129" s="9">
        <f t="shared" si="4"/>
        <v>0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'Апрель 2014'!E130</f>
        <v>83.28</v>
      </c>
      <c r="E130" s="114">
        <v>93.77</v>
      </c>
      <c r="F130" s="7">
        <f t="shared" si="5"/>
        <v>10.489999999999995</v>
      </c>
      <c r="G130" s="23">
        <f>'СВОД 2014'!$B$227</f>
        <v>3.05</v>
      </c>
      <c r="H130" s="7">
        <f t="shared" si="3"/>
        <v>31.99</v>
      </c>
      <c r="I130" s="10">
        <v>1213.93</v>
      </c>
      <c r="J130" s="9">
        <f t="shared" si="4"/>
        <v>-1181.94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'Апрель 2014'!E131</f>
        <v>6254.78</v>
      </c>
      <c r="E131" s="114">
        <v>6384.76</v>
      </c>
      <c r="F131" s="7">
        <f t="shared" si="5"/>
        <v>129.98000000000047</v>
      </c>
      <c r="G131" s="23">
        <f>'СВОД 2014'!$B$227</f>
        <v>3.05</v>
      </c>
      <c r="H131" s="7">
        <f t="shared" ref="H131:H194" si="6">ROUND(F131*G131,2)</f>
        <v>396.44</v>
      </c>
      <c r="I131" s="10">
        <v>2411.8000000000002</v>
      </c>
      <c r="J131" s="9">
        <f t="shared" si="4"/>
        <v>-2015.3600000000001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'Апрель 2014'!E132</f>
        <v>650.86</v>
      </c>
      <c r="E132" s="114">
        <v>771.92</v>
      </c>
      <c r="F132" s="7">
        <f t="shared" si="5"/>
        <v>121.05999999999995</v>
      </c>
      <c r="G132" s="23">
        <f>'СВОД 2014'!$B$227</f>
        <v>3.05</v>
      </c>
      <c r="H132" s="7">
        <f t="shared" si="6"/>
        <v>369.23</v>
      </c>
      <c r="I132" s="10">
        <f>5000+5000</f>
        <v>10000</v>
      </c>
      <c r="J132" s="9">
        <f t="shared" si="4"/>
        <v>-9630.77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'Апрель 2014'!E133</f>
        <v>735.62</v>
      </c>
      <c r="E133" s="114">
        <v>831.19</v>
      </c>
      <c r="F133" s="7">
        <f t="shared" si="5"/>
        <v>95.57000000000005</v>
      </c>
      <c r="G133" s="23">
        <f>'СВОД 2014'!$B$227</f>
        <v>3.05</v>
      </c>
      <c r="H133" s="7">
        <f t="shared" si="6"/>
        <v>291.49</v>
      </c>
      <c r="I133" s="10">
        <v>0</v>
      </c>
      <c r="J133" s="9">
        <f t="shared" si="4"/>
        <v>291.49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'Апрель 2014'!E134</f>
        <v>2.34</v>
      </c>
      <c r="E134" s="114">
        <v>2.34</v>
      </c>
      <c r="F134" s="7">
        <f t="shared" si="5"/>
        <v>0</v>
      </c>
      <c r="G134" s="23">
        <f>'СВОД 2014'!$B$227</f>
        <v>3.05</v>
      </c>
      <c r="H134" s="7">
        <f t="shared" si="6"/>
        <v>0</v>
      </c>
      <c r="I134" s="10">
        <v>0</v>
      </c>
      <c r="J134" s="9">
        <f t="shared" si="4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'Апрель 2014'!E135</f>
        <v>2253.6799999999998</v>
      </c>
      <c r="E135" s="114">
        <v>2257.85</v>
      </c>
      <c r="F135" s="7">
        <f t="shared" si="5"/>
        <v>4.1700000000000728</v>
      </c>
      <c r="G135" s="23">
        <f>'СВОД 2014'!$B$227</f>
        <v>3.05</v>
      </c>
      <c r="H135" s="7">
        <f t="shared" si="6"/>
        <v>12.72</v>
      </c>
      <c r="I135" s="10">
        <v>0</v>
      </c>
      <c r="J135" s="9">
        <f t="shared" ref="J135:J198" si="7">H135-I135</f>
        <v>12.72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'Апрель 2014'!E136</f>
        <v>1998.39</v>
      </c>
      <c r="E136" s="114">
        <v>2037.32</v>
      </c>
      <c r="F136" s="7">
        <f t="shared" si="5"/>
        <v>38.929999999999836</v>
      </c>
      <c r="G136" s="23">
        <f>'СВОД 2014'!$B$227</f>
        <v>3.05</v>
      </c>
      <c r="H136" s="7">
        <f t="shared" si="6"/>
        <v>118.74</v>
      </c>
      <c r="I136" s="10">
        <v>6321</v>
      </c>
      <c r="J136" s="9">
        <f t="shared" si="7"/>
        <v>-6202.26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'Апрель 2014'!E137</f>
        <v>0</v>
      </c>
      <c r="E137" s="114"/>
      <c r="F137" s="7">
        <f t="shared" ref="F137:F200" si="8">E137-D137</f>
        <v>0</v>
      </c>
      <c r="G137" s="23">
        <f>'СВОД 2014'!$B$227</f>
        <v>3.05</v>
      </c>
      <c r="H137" s="7">
        <f t="shared" si="6"/>
        <v>0</v>
      </c>
      <c r="I137" s="10">
        <v>0</v>
      </c>
      <c r="J137" s="9">
        <f t="shared" si="7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'Апрель 2014'!E138</f>
        <v>0</v>
      </c>
      <c r="E138" s="114"/>
      <c r="F138" s="7">
        <f t="shared" si="8"/>
        <v>0</v>
      </c>
      <c r="G138" s="23">
        <f>'СВОД 2014'!$B$227</f>
        <v>3.05</v>
      </c>
      <c r="H138" s="7">
        <f t="shared" si="6"/>
        <v>0</v>
      </c>
      <c r="I138" s="10">
        <v>0</v>
      </c>
      <c r="J138" s="9">
        <f t="shared" si="7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'Апрель 2014'!E139</f>
        <v>0</v>
      </c>
      <c r="E139" s="114"/>
      <c r="F139" s="7">
        <f t="shared" si="8"/>
        <v>0</v>
      </c>
      <c r="G139" s="23">
        <f>'СВОД 2014'!$B$227</f>
        <v>3.05</v>
      </c>
      <c r="H139" s="7">
        <f t="shared" si="6"/>
        <v>0</v>
      </c>
      <c r="I139" s="10">
        <v>0</v>
      </c>
      <c r="J139" s="9">
        <f t="shared" si="7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'Апрель 2014'!E140</f>
        <v>0.72</v>
      </c>
      <c r="E140" s="114">
        <v>0.72</v>
      </c>
      <c r="F140" s="7">
        <f t="shared" si="8"/>
        <v>0</v>
      </c>
      <c r="G140" s="23">
        <f>'СВОД 2014'!$B$227</f>
        <v>3.05</v>
      </c>
      <c r="H140" s="7">
        <f t="shared" si="6"/>
        <v>0</v>
      </c>
      <c r="I140" s="10">
        <v>0</v>
      </c>
      <c r="J140" s="9">
        <f t="shared" si="7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'Апрель 2014'!E141</f>
        <v>98.65</v>
      </c>
      <c r="E141" s="114">
        <v>100.75</v>
      </c>
      <c r="F141" s="7">
        <f t="shared" si="8"/>
        <v>2.0999999999999943</v>
      </c>
      <c r="G141" s="23">
        <f>'СВОД 2014'!$B$227</f>
        <v>3.05</v>
      </c>
      <c r="H141" s="7">
        <f t="shared" si="6"/>
        <v>6.4</v>
      </c>
      <c r="I141" s="10">
        <v>0</v>
      </c>
      <c r="J141" s="9">
        <f t="shared" si="7"/>
        <v>6.4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'Апрель 2014'!E142</f>
        <v>0</v>
      </c>
      <c r="E142" s="114"/>
      <c r="F142" s="7">
        <f t="shared" si="8"/>
        <v>0</v>
      </c>
      <c r="G142" s="23">
        <f>'СВОД 2014'!$B$227</f>
        <v>3.05</v>
      </c>
      <c r="H142" s="7">
        <f t="shared" si="6"/>
        <v>0</v>
      </c>
      <c r="I142" s="10">
        <v>0</v>
      </c>
      <c r="J142" s="9">
        <f t="shared" si="7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'Апрель 2014'!E143</f>
        <v>134.77000000000001</v>
      </c>
      <c r="E143" s="114">
        <v>167.63</v>
      </c>
      <c r="F143" s="7">
        <f t="shared" si="8"/>
        <v>32.859999999999985</v>
      </c>
      <c r="G143" s="23">
        <f>'СВОД 2014'!$B$227</f>
        <v>3.05</v>
      </c>
      <c r="H143" s="7">
        <f t="shared" si="6"/>
        <v>100.22</v>
      </c>
      <c r="I143" s="10">
        <f>36.8+403</f>
        <v>439.8</v>
      </c>
      <c r="J143" s="9">
        <f t="shared" si="7"/>
        <v>-339.58000000000004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'Апрель 2014'!E144</f>
        <v>0.59</v>
      </c>
      <c r="E144" s="114">
        <v>25.77</v>
      </c>
      <c r="F144" s="7">
        <f t="shared" si="8"/>
        <v>25.18</v>
      </c>
      <c r="G144" s="23">
        <f>'СВОД 2014'!$B$227</f>
        <v>3.05</v>
      </c>
      <c r="H144" s="7">
        <f t="shared" si="6"/>
        <v>76.8</v>
      </c>
      <c r="I144" s="10">
        <v>0</v>
      </c>
      <c r="J144" s="9">
        <f t="shared" si="7"/>
        <v>76.8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'Апрель 2014'!E145</f>
        <v>160.08000000000001</v>
      </c>
      <c r="E145" s="114">
        <v>187.17</v>
      </c>
      <c r="F145" s="7">
        <f t="shared" si="8"/>
        <v>27.089999999999975</v>
      </c>
      <c r="G145" s="23">
        <f>'СВОД 2014'!$B$227</f>
        <v>3.05</v>
      </c>
      <c r="H145" s="7">
        <f t="shared" si="6"/>
        <v>82.62</v>
      </c>
      <c r="I145" s="10">
        <v>0</v>
      </c>
      <c r="J145" s="9">
        <f t="shared" si="7"/>
        <v>82.62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'Апрель 2014'!E146</f>
        <v>230.36</v>
      </c>
      <c r="E146" s="114">
        <v>230.8</v>
      </c>
      <c r="F146" s="7">
        <f t="shared" si="8"/>
        <v>0.43999999999999773</v>
      </c>
      <c r="G146" s="23">
        <f>'СВОД 2014'!$B$227</f>
        <v>3.05</v>
      </c>
      <c r="H146" s="7">
        <f t="shared" si="6"/>
        <v>1.34</v>
      </c>
      <c r="I146" s="10">
        <v>0</v>
      </c>
      <c r="J146" s="9">
        <f t="shared" si="7"/>
        <v>1.34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'Апрель 2014'!E147</f>
        <v>376.29</v>
      </c>
      <c r="E147" s="114">
        <v>376.76</v>
      </c>
      <c r="F147" s="7">
        <f t="shared" si="8"/>
        <v>0.46999999999997044</v>
      </c>
      <c r="G147" s="23">
        <f>'СВОД 2014'!$B$227</f>
        <v>3.05</v>
      </c>
      <c r="H147" s="7">
        <f t="shared" si="6"/>
        <v>1.43</v>
      </c>
      <c r="I147" s="10">
        <v>0</v>
      </c>
      <c r="J147" s="9">
        <f t="shared" si="7"/>
        <v>1.43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'Апрель 2014'!E148</f>
        <v>124.19</v>
      </c>
      <c r="E148" s="114">
        <v>129.6</v>
      </c>
      <c r="F148" s="7">
        <f t="shared" si="8"/>
        <v>5.4099999999999966</v>
      </c>
      <c r="G148" s="23">
        <f>'СВОД 2014'!$B$227</f>
        <v>3.05</v>
      </c>
      <c r="H148" s="7">
        <f t="shared" si="6"/>
        <v>16.5</v>
      </c>
      <c r="I148" s="10">
        <v>0</v>
      </c>
      <c r="J148" s="9">
        <f t="shared" si="7"/>
        <v>16.5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'Апрель 2014'!E149</f>
        <v>434.96</v>
      </c>
      <c r="E149" s="114">
        <v>444.69</v>
      </c>
      <c r="F149" s="7">
        <f t="shared" si="8"/>
        <v>9.7300000000000182</v>
      </c>
      <c r="G149" s="23">
        <f>'СВОД 2014'!$B$227</f>
        <v>3.05</v>
      </c>
      <c r="H149" s="7">
        <f t="shared" si="6"/>
        <v>29.68</v>
      </c>
      <c r="I149" s="10">
        <v>0</v>
      </c>
      <c r="J149" s="9">
        <f t="shared" si="7"/>
        <v>29.68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'Апрель 2014'!E150</f>
        <v>441.11</v>
      </c>
      <c r="E150" s="114">
        <v>495.64</v>
      </c>
      <c r="F150" s="7">
        <f t="shared" si="8"/>
        <v>54.529999999999973</v>
      </c>
      <c r="G150" s="23">
        <f>'СВОД 2014'!$B$227</f>
        <v>3.05</v>
      </c>
      <c r="H150" s="7">
        <f t="shared" si="6"/>
        <v>166.32</v>
      </c>
      <c r="I150" s="10">
        <v>0</v>
      </c>
      <c r="J150" s="9">
        <f t="shared" si="7"/>
        <v>166.32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'Апрель 2014'!E151</f>
        <v>1326.41</v>
      </c>
      <c r="E151" s="114">
        <v>1399.33</v>
      </c>
      <c r="F151" s="7">
        <f t="shared" si="8"/>
        <v>72.919999999999845</v>
      </c>
      <c r="G151" s="23">
        <f>'СВОД 2014'!$B$227</f>
        <v>3.05</v>
      </c>
      <c r="H151" s="7">
        <f t="shared" si="6"/>
        <v>222.41</v>
      </c>
      <c r="I151" s="10">
        <v>2700</v>
      </c>
      <c r="J151" s="9">
        <f t="shared" si="7"/>
        <v>-2477.59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'Апрель 2014'!E152</f>
        <v>1808.71</v>
      </c>
      <c r="E152" s="114">
        <v>1822.74</v>
      </c>
      <c r="F152" s="7">
        <f t="shared" si="8"/>
        <v>14.029999999999973</v>
      </c>
      <c r="G152" s="23">
        <f>'СВОД 2014'!$B$227</f>
        <v>3.05</v>
      </c>
      <c r="H152" s="7">
        <f t="shared" si="6"/>
        <v>42.79</v>
      </c>
      <c r="I152" s="10">
        <v>0</v>
      </c>
      <c r="J152" s="9">
        <f t="shared" si="7"/>
        <v>42.79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'Апрель 2014'!E153</f>
        <v>0</v>
      </c>
      <c r="E153" s="114"/>
      <c r="F153" s="7">
        <f t="shared" si="8"/>
        <v>0</v>
      </c>
      <c r="G153" s="23">
        <f>'СВОД 2014'!$B$227</f>
        <v>3.05</v>
      </c>
      <c r="H153" s="7">
        <f t="shared" si="6"/>
        <v>0</v>
      </c>
      <c r="I153" s="10">
        <v>0</v>
      </c>
      <c r="J153" s="9">
        <f t="shared" si="7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'Апрель 2014'!E154</f>
        <v>0</v>
      </c>
      <c r="E154" s="114"/>
      <c r="F154" s="7">
        <f t="shared" si="8"/>
        <v>0</v>
      </c>
      <c r="G154" s="23">
        <f>'СВОД 2014'!$B$227</f>
        <v>3.05</v>
      </c>
      <c r="H154" s="7">
        <f t="shared" si="6"/>
        <v>0</v>
      </c>
      <c r="I154" s="10">
        <v>0</v>
      </c>
      <c r="J154" s="9">
        <f t="shared" si="7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'Апрель 2014'!E155</f>
        <v>0</v>
      </c>
      <c r="E155" s="114"/>
      <c r="F155" s="7">
        <f t="shared" si="8"/>
        <v>0</v>
      </c>
      <c r="G155" s="23">
        <f>'СВОД 2014'!$B$227</f>
        <v>3.05</v>
      </c>
      <c r="H155" s="7">
        <f t="shared" si="6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'Апрель 2014'!E156</f>
        <v>1726.65</v>
      </c>
      <c r="E156" s="114">
        <v>1777.16</v>
      </c>
      <c r="F156" s="7">
        <f t="shared" si="8"/>
        <v>50.509999999999991</v>
      </c>
      <c r="G156" s="23">
        <f>'СВОД 2014'!$B$227</f>
        <v>3.05</v>
      </c>
      <c r="H156" s="7">
        <f t="shared" si="6"/>
        <v>154.06</v>
      </c>
      <c r="I156" s="10">
        <v>0</v>
      </c>
      <c r="J156" s="9">
        <f t="shared" si="7"/>
        <v>154.06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'Апрель 2014'!E157</f>
        <v>0</v>
      </c>
      <c r="E157" s="114"/>
      <c r="F157" s="7">
        <f t="shared" si="8"/>
        <v>0</v>
      </c>
      <c r="G157" s="23">
        <f>'СВОД 2014'!$B$227</f>
        <v>3.05</v>
      </c>
      <c r="H157" s="7">
        <f t="shared" si="6"/>
        <v>0</v>
      </c>
      <c r="I157" s="10">
        <v>0</v>
      </c>
      <c r="J157" s="9">
        <f t="shared" si="7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'Апрель 2014'!E158</f>
        <v>0</v>
      </c>
      <c r="E158" s="114"/>
      <c r="F158" s="7">
        <f t="shared" si="8"/>
        <v>0</v>
      </c>
      <c r="G158" s="23">
        <f>'СВОД 2014'!$B$227</f>
        <v>3.05</v>
      </c>
      <c r="H158" s="7">
        <f t="shared" si="6"/>
        <v>0</v>
      </c>
      <c r="I158" s="10">
        <v>0</v>
      </c>
      <c r="J158" s="9">
        <f t="shared" si="7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'Апрель 2014'!E159</f>
        <v>0</v>
      </c>
      <c r="E159" s="51"/>
      <c r="F159" s="7">
        <f t="shared" si="8"/>
        <v>0</v>
      </c>
      <c r="G159" s="23">
        <f>'СВОД 2014'!$B$227</f>
        <v>3.05</v>
      </c>
      <c r="H159" s="7">
        <f t="shared" si="6"/>
        <v>0</v>
      </c>
      <c r="I159" s="10">
        <v>0</v>
      </c>
      <c r="J159" s="9">
        <f t="shared" si="7"/>
        <v>0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'Апрель 2014'!E160</f>
        <v>0</v>
      </c>
      <c r="E160" s="51"/>
      <c r="F160" s="7">
        <f t="shared" si="8"/>
        <v>0</v>
      </c>
      <c r="G160" s="23">
        <f>'СВОД 2014'!$B$227</f>
        <v>3.05</v>
      </c>
      <c r="H160" s="7">
        <f t="shared" si="6"/>
        <v>0</v>
      </c>
      <c r="I160" s="10">
        <v>0</v>
      </c>
      <c r="J160" s="9">
        <f t="shared" si="7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'Апрель 2014'!E161</f>
        <v>113.69</v>
      </c>
      <c r="E161" s="114">
        <v>138.57</v>
      </c>
      <c r="F161" s="7">
        <f t="shared" si="8"/>
        <v>24.879999999999995</v>
      </c>
      <c r="G161" s="23">
        <f>'СВОД 2014'!$B$227</f>
        <v>3.05</v>
      </c>
      <c r="H161" s="7">
        <f t="shared" si="6"/>
        <v>75.88</v>
      </c>
      <c r="I161" s="10">
        <v>0</v>
      </c>
      <c r="J161" s="9">
        <f t="shared" si="7"/>
        <v>75.88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'Апрель 2014'!E162</f>
        <v>0</v>
      </c>
      <c r="E162" s="51"/>
      <c r="F162" s="7">
        <f t="shared" si="8"/>
        <v>0</v>
      </c>
      <c r="G162" s="23">
        <f>'СВОД 2014'!$B$227</f>
        <v>3.05</v>
      </c>
      <c r="H162" s="7">
        <f t="shared" si="6"/>
        <v>0</v>
      </c>
      <c r="I162" s="10">
        <v>0</v>
      </c>
      <c r="J162" s="9">
        <f t="shared" si="7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'Апрель 2014'!E163</f>
        <v>0</v>
      </c>
      <c r="E163" s="51"/>
      <c r="F163" s="7">
        <f t="shared" si="8"/>
        <v>0</v>
      </c>
      <c r="G163" s="23">
        <f>'СВОД 2014'!$B$227</f>
        <v>3.05</v>
      </c>
      <c r="H163" s="7">
        <f t="shared" si="6"/>
        <v>0</v>
      </c>
      <c r="I163" s="10">
        <v>0</v>
      </c>
      <c r="J163" s="9">
        <f t="shared" si="7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'Апрель 2014'!E164</f>
        <v>0</v>
      </c>
      <c r="E164" s="51"/>
      <c r="F164" s="7">
        <f t="shared" si="8"/>
        <v>0</v>
      </c>
      <c r="G164" s="23">
        <f>'СВОД 2014'!$B$227</f>
        <v>3.05</v>
      </c>
      <c r="H164" s="7">
        <f t="shared" si="6"/>
        <v>0</v>
      </c>
      <c r="I164" s="10">
        <v>0</v>
      </c>
      <c r="J164" s="9">
        <f t="shared" si="7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'Апрель 2014'!E165</f>
        <v>37.01</v>
      </c>
      <c r="E165" s="114">
        <v>50.99</v>
      </c>
      <c r="F165" s="7">
        <f t="shared" si="8"/>
        <v>13.980000000000004</v>
      </c>
      <c r="G165" s="23">
        <f>'СВОД 2014'!$B$227</f>
        <v>3.05</v>
      </c>
      <c r="H165" s="7">
        <f t="shared" si="6"/>
        <v>42.64</v>
      </c>
      <c r="I165" s="10">
        <v>0</v>
      </c>
      <c r="J165" s="9">
        <f t="shared" si="7"/>
        <v>42.64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'Апрель 2014'!E166</f>
        <v>1293.5999999999999</v>
      </c>
      <c r="E166" s="114">
        <v>1293.6099999999999</v>
      </c>
      <c r="F166" s="7">
        <f t="shared" si="8"/>
        <v>9.9999999999909051E-3</v>
      </c>
      <c r="G166" s="23">
        <f>'СВОД 2014'!$B$227</f>
        <v>3.05</v>
      </c>
      <c r="H166" s="7">
        <f t="shared" si="6"/>
        <v>0.03</v>
      </c>
      <c r="I166" s="10">
        <v>2018.44</v>
      </c>
      <c r="J166" s="9">
        <f t="shared" si="7"/>
        <v>-2018.41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'Апрель 2014'!E167</f>
        <v>0</v>
      </c>
      <c r="E167" s="114"/>
      <c r="F167" s="7">
        <f t="shared" si="8"/>
        <v>0</v>
      </c>
      <c r="G167" s="23">
        <f>'СВОД 2014'!$B$227</f>
        <v>3.05</v>
      </c>
      <c r="H167" s="7">
        <f t="shared" si="6"/>
        <v>0</v>
      </c>
      <c r="I167" s="10">
        <v>0</v>
      </c>
      <c r="J167" s="9">
        <f t="shared" si="7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'Апрель 2014'!E168</f>
        <v>0</v>
      </c>
      <c r="E168" s="51"/>
      <c r="F168" s="7">
        <f t="shared" si="8"/>
        <v>0</v>
      </c>
      <c r="G168" s="23">
        <f>'СВОД 2014'!$B$227</f>
        <v>3.05</v>
      </c>
      <c r="H168" s="7">
        <f t="shared" si="6"/>
        <v>0</v>
      </c>
      <c r="I168" s="10">
        <v>0</v>
      </c>
      <c r="J168" s="9">
        <f t="shared" si="7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v>0.41</v>
      </c>
      <c r="E169" s="114">
        <v>0.41</v>
      </c>
      <c r="F169" s="7">
        <f t="shared" si="8"/>
        <v>0</v>
      </c>
      <c r="G169" s="23">
        <f>'СВОД 2014'!$B$227</f>
        <v>3.05</v>
      </c>
      <c r="H169" s="7">
        <f t="shared" si="6"/>
        <v>0</v>
      </c>
      <c r="I169" s="10">
        <v>0</v>
      </c>
      <c r="J169" s="9">
        <f t="shared" si="7"/>
        <v>0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'Апрель 2014'!E170</f>
        <v>0</v>
      </c>
      <c r="E170" s="114"/>
      <c r="F170" s="7">
        <f t="shared" si="8"/>
        <v>0</v>
      </c>
      <c r="G170" s="23">
        <f>'СВОД 2014'!$B$227</f>
        <v>3.05</v>
      </c>
      <c r="H170" s="7">
        <f t="shared" si="6"/>
        <v>0</v>
      </c>
      <c r="I170" s="10">
        <v>0</v>
      </c>
      <c r="J170" s="9">
        <f t="shared" si="7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'Апрель 2014'!E171</f>
        <v>0</v>
      </c>
      <c r="E171" s="51"/>
      <c r="F171" s="7">
        <f t="shared" si="8"/>
        <v>0</v>
      </c>
      <c r="G171" s="23">
        <f>'СВОД 2014'!$B$227</f>
        <v>3.05</v>
      </c>
      <c r="H171" s="7">
        <f t="shared" si="6"/>
        <v>0</v>
      </c>
      <c r="I171" s="10">
        <v>0</v>
      </c>
      <c r="J171" s="9">
        <f t="shared" si="7"/>
        <v>0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'Апрель 2014'!E172</f>
        <v>0</v>
      </c>
      <c r="E172" s="51"/>
      <c r="F172" s="7">
        <f t="shared" si="8"/>
        <v>0</v>
      </c>
      <c r="G172" s="23">
        <f>'СВОД 2014'!$B$227</f>
        <v>3.05</v>
      </c>
      <c r="H172" s="7">
        <f t="shared" si="6"/>
        <v>0</v>
      </c>
      <c r="I172" s="10">
        <v>0</v>
      </c>
      <c r="J172" s="9">
        <f t="shared" si="7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'Апрель 2014'!E173</f>
        <v>956.52</v>
      </c>
      <c r="E173" s="114">
        <v>968.17</v>
      </c>
      <c r="F173" s="7">
        <f t="shared" si="8"/>
        <v>11.649999999999977</v>
      </c>
      <c r="G173" s="23">
        <f>'СВОД 2014'!$B$227</f>
        <v>3.05</v>
      </c>
      <c r="H173" s="7">
        <f t="shared" si="6"/>
        <v>35.53</v>
      </c>
      <c r="I173" s="10">
        <v>0</v>
      </c>
      <c r="J173" s="9">
        <f t="shared" si="7"/>
        <v>35.53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'Апрель 2014'!E174</f>
        <v>0</v>
      </c>
      <c r="E174" s="51"/>
      <c r="F174" s="7">
        <f t="shared" si="8"/>
        <v>0</v>
      </c>
      <c r="G174" s="23">
        <f>'СВОД 2014'!$B$227</f>
        <v>3.05</v>
      </c>
      <c r="H174" s="7">
        <f t="shared" si="6"/>
        <v>0</v>
      </c>
      <c r="I174" s="10">
        <v>0</v>
      </c>
      <c r="J174" s="9">
        <f t="shared" si="7"/>
        <v>0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'Апрель 2014'!E175</f>
        <v>0</v>
      </c>
      <c r="E175" s="51"/>
      <c r="F175" s="7">
        <f t="shared" si="8"/>
        <v>0</v>
      </c>
      <c r="G175" s="23">
        <f>'СВОД 2014'!$B$227</f>
        <v>3.05</v>
      </c>
      <c r="H175" s="7">
        <f t="shared" si="6"/>
        <v>0</v>
      </c>
      <c r="I175" s="10">
        <v>0</v>
      </c>
      <c r="J175" s="9">
        <f t="shared" si="7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'Апрель 2014'!E176</f>
        <v>0</v>
      </c>
      <c r="E176" s="114"/>
      <c r="F176" s="7">
        <f t="shared" si="8"/>
        <v>0</v>
      </c>
      <c r="G176" s="23">
        <f>'СВОД 2014'!$B$227</f>
        <v>3.05</v>
      </c>
      <c r="H176" s="7">
        <f t="shared" si="6"/>
        <v>0</v>
      </c>
      <c r="I176" s="10">
        <v>0</v>
      </c>
      <c r="J176" s="9">
        <f t="shared" si="7"/>
        <v>0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'Апрель 2014'!E177</f>
        <v>227.25</v>
      </c>
      <c r="E177" s="114">
        <v>280.29000000000002</v>
      </c>
      <c r="F177" s="7">
        <f t="shared" si="8"/>
        <v>53.04000000000002</v>
      </c>
      <c r="G177" s="23">
        <f>'СВОД 2014'!$B$227</f>
        <v>3.05</v>
      </c>
      <c r="H177" s="7">
        <f t="shared" si="6"/>
        <v>161.77000000000001</v>
      </c>
      <c r="I177" s="10">
        <v>0</v>
      </c>
      <c r="J177" s="9">
        <f t="shared" si="7"/>
        <v>161.77000000000001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'Апрель 2014'!E178</f>
        <v>0</v>
      </c>
      <c r="E178" s="114"/>
      <c r="F178" s="7">
        <f t="shared" si="8"/>
        <v>0</v>
      </c>
      <c r="G178" s="23">
        <f>'СВОД 2014'!$B$227</f>
        <v>3.05</v>
      </c>
      <c r="H178" s="7">
        <f t="shared" si="6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'Апрель 2014'!E179</f>
        <v>0</v>
      </c>
      <c r="E179" s="114"/>
      <c r="F179" s="7">
        <f t="shared" si="8"/>
        <v>0</v>
      </c>
      <c r="G179" s="23">
        <f>'СВОД 2014'!$B$227</f>
        <v>3.05</v>
      </c>
      <c r="H179" s="7">
        <f t="shared" si="6"/>
        <v>0</v>
      </c>
      <c r="I179" s="10">
        <v>0</v>
      </c>
      <c r="J179" s="9">
        <f t="shared" si="7"/>
        <v>0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'Апрель 2014'!E180</f>
        <v>0</v>
      </c>
      <c r="E180" s="114"/>
      <c r="F180" s="7">
        <f t="shared" si="8"/>
        <v>0</v>
      </c>
      <c r="G180" s="23">
        <f>'СВОД 2014'!$B$227</f>
        <v>3.05</v>
      </c>
      <c r="H180" s="7">
        <f t="shared" si="6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'Апрель 2014'!E181</f>
        <v>1476.56</v>
      </c>
      <c r="E181" s="114">
        <v>1476.56</v>
      </c>
      <c r="F181" s="7">
        <f t="shared" si="8"/>
        <v>0</v>
      </c>
      <c r="G181" s="23">
        <f>'СВОД 2014'!$B$227</f>
        <v>3.05</v>
      </c>
      <c r="H181" s="7">
        <f t="shared" si="6"/>
        <v>0</v>
      </c>
      <c r="I181" s="10">
        <v>0</v>
      </c>
      <c r="J181" s="9">
        <f t="shared" si="7"/>
        <v>0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v>0.72</v>
      </c>
      <c r="E182" s="114">
        <v>0.72</v>
      </c>
      <c r="F182" s="7">
        <f t="shared" si="8"/>
        <v>0</v>
      </c>
      <c r="G182" s="23">
        <f>'СВОД 2014'!$B$227</f>
        <v>3.05</v>
      </c>
      <c r="H182" s="7">
        <f t="shared" si="6"/>
        <v>0</v>
      </c>
      <c r="I182" s="10">
        <v>0</v>
      </c>
      <c r="J182" s="9">
        <f t="shared" si="7"/>
        <v>0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'Апрель 2014'!E183</f>
        <v>5.25</v>
      </c>
      <c r="E183" s="114">
        <v>284.7</v>
      </c>
      <c r="F183" s="7">
        <f t="shared" si="8"/>
        <v>279.45</v>
      </c>
      <c r="G183" s="23">
        <f>'СВОД 2014'!$B$227</f>
        <v>3.05</v>
      </c>
      <c r="H183" s="7">
        <f t="shared" si="6"/>
        <v>852.32</v>
      </c>
      <c r="I183" s="10">
        <v>0</v>
      </c>
      <c r="J183" s="9">
        <f t="shared" si="7"/>
        <v>852.32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'Апрель 2014'!E184</f>
        <v>0.96</v>
      </c>
      <c r="E184" s="114">
        <v>2.64</v>
      </c>
      <c r="F184" s="7">
        <f t="shared" si="8"/>
        <v>1.6800000000000002</v>
      </c>
      <c r="G184" s="23">
        <f>'СВОД 2014'!$B$227</f>
        <v>3.05</v>
      </c>
      <c r="H184" s="7">
        <f t="shared" si="6"/>
        <v>5.12</v>
      </c>
      <c r="I184" s="10">
        <v>0</v>
      </c>
      <c r="J184" s="9">
        <f t="shared" si="7"/>
        <v>5.12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'Апрель 2014'!E185</f>
        <v>5.43</v>
      </c>
      <c r="E185" s="114">
        <v>5.53</v>
      </c>
      <c r="F185" s="7">
        <f t="shared" si="8"/>
        <v>0.10000000000000053</v>
      </c>
      <c r="G185" s="23">
        <f>'СВОД 2014'!$B$227</f>
        <v>3.05</v>
      </c>
      <c r="H185" s="7">
        <f t="shared" si="6"/>
        <v>0.31</v>
      </c>
      <c r="I185" s="10">
        <v>0</v>
      </c>
      <c r="J185" s="9">
        <f t="shared" si="7"/>
        <v>0.31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'Апрель 2014'!E186</f>
        <v>16316.37</v>
      </c>
      <c r="E186" s="114">
        <v>16611.48</v>
      </c>
      <c r="F186" s="7">
        <f t="shared" si="8"/>
        <v>295.10999999999876</v>
      </c>
      <c r="G186" s="23">
        <f>'СВОД 2014'!$B$227</f>
        <v>3.05</v>
      </c>
      <c r="H186" s="7">
        <f t="shared" si="6"/>
        <v>900.09</v>
      </c>
      <c r="I186" s="10">
        <v>0</v>
      </c>
      <c r="J186" s="9">
        <f t="shared" si="7"/>
        <v>900.09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'Апрель 2014'!E187</f>
        <v>7711.93</v>
      </c>
      <c r="E187" s="114">
        <v>7791.77</v>
      </c>
      <c r="F187" s="7">
        <f t="shared" si="8"/>
        <v>79.840000000000146</v>
      </c>
      <c r="G187" s="23">
        <f>'СВОД 2014'!$B$227</f>
        <v>3.05</v>
      </c>
      <c r="H187" s="7">
        <f t="shared" si="6"/>
        <v>243.51</v>
      </c>
      <c r="I187" s="10">
        <v>0</v>
      </c>
      <c r="J187" s="9">
        <f t="shared" si="7"/>
        <v>243.51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'Апрель 2014'!E188</f>
        <v>113.7</v>
      </c>
      <c r="E188" s="114">
        <v>124.64</v>
      </c>
      <c r="F188" s="7">
        <f t="shared" si="8"/>
        <v>10.939999999999998</v>
      </c>
      <c r="G188" s="23">
        <f>'СВОД 2014'!$B$227</f>
        <v>3.05</v>
      </c>
      <c r="H188" s="7">
        <f t="shared" si="6"/>
        <v>33.369999999999997</v>
      </c>
      <c r="I188" s="10">
        <v>0</v>
      </c>
      <c r="J188" s="9">
        <f t="shared" si="7"/>
        <v>33.369999999999997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'Апрель 2014'!E189</f>
        <v>0</v>
      </c>
      <c r="E189" s="114">
        <v>0</v>
      </c>
      <c r="F189" s="7">
        <f t="shared" si="8"/>
        <v>0</v>
      </c>
      <c r="G189" s="23">
        <f>'СВОД 2014'!$B$227</f>
        <v>3.05</v>
      </c>
      <c r="H189" s="7">
        <f t="shared" si="6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'Апрель 2014'!E190</f>
        <v>1104.8800000000001</v>
      </c>
      <c r="E190" s="114">
        <v>1104.8800000000001</v>
      </c>
      <c r="F190" s="7">
        <f t="shared" si="8"/>
        <v>0</v>
      </c>
      <c r="G190" s="23">
        <f>'СВОД 2014'!$B$227</f>
        <v>3.05</v>
      </c>
      <c r="H190" s="7">
        <f t="shared" si="6"/>
        <v>0</v>
      </c>
      <c r="I190" s="10">
        <v>0</v>
      </c>
      <c r="J190" s="9">
        <f t="shared" si="7"/>
        <v>0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'Апрель 2014'!E191</f>
        <v>0</v>
      </c>
      <c r="E191" s="114"/>
      <c r="F191" s="7">
        <f t="shared" si="8"/>
        <v>0</v>
      </c>
      <c r="G191" s="23">
        <f>'СВОД 2014'!$B$227</f>
        <v>3.05</v>
      </c>
      <c r="H191" s="7">
        <f t="shared" si="6"/>
        <v>0</v>
      </c>
      <c r="I191" s="10">
        <v>0</v>
      </c>
      <c r="J191" s="9">
        <f t="shared" si="7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'Апрель 2014'!E192</f>
        <v>1.41</v>
      </c>
      <c r="E192" s="114">
        <v>1.41</v>
      </c>
      <c r="F192" s="7">
        <f t="shared" si="8"/>
        <v>0</v>
      </c>
      <c r="G192" s="23">
        <f>'СВОД 2014'!$B$227</f>
        <v>3.05</v>
      </c>
      <c r="H192" s="7">
        <f t="shared" si="6"/>
        <v>0</v>
      </c>
      <c r="I192" s="10">
        <v>0</v>
      </c>
      <c r="J192" s="9">
        <f t="shared" si="7"/>
        <v>0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'Апрель 2014'!E193</f>
        <v>0</v>
      </c>
      <c r="E193" s="114"/>
      <c r="F193" s="7">
        <f t="shared" si="8"/>
        <v>0</v>
      </c>
      <c r="G193" s="23">
        <f>'СВОД 2014'!$B$227</f>
        <v>3.05</v>
      </c>
      <c r="H193" s="7">
        <f t="shared" si="6"/>
        <v>0</v>
      </c>
      <c r="I193" s="10">
        <v>0</v>
      </c>
      <c r="J193" s="9">
        <f t="shared" si="7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'Апрель 2014'!E194</f>
        <v>0</v>
      </c>
      <c r="E194" s="114"/>
      <c r="F194" s="7">
        <f t="shared" si="8"/>
        <v>0</v>
      </c>
      <c r="G194" s="23">
        <f>'СВОД 2014'!$B$227</f>
        <v>3.05</v>
      </c>
      <c r="H194" s="7">
        <f t="shared" si="6"/>
        <v>0</v>
      </c>
      <c r="I194" s="10">
        <v>0</v>
      </c>
      <c r="J194" s="9">
        <f t="shared" si="7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'Апрель 2014'!E195</f>
        <v>423.62</v>
      </c>
      <c r="E195" s="114">
        <v>444.06</v>
      </c>
      <c r="F195" s="7">
        <f t="shared" si="8"/>
        <v>20.439999999999998</v>
      </c>
      <c r="G195" s="23">
        <f>'СВОД 2014'!$B$227</f>
        <v>3.05</v>
      </c>
      <c r="H195" s="7">
        <f t="shared" ref="H195:H216" si="9">ROUND(F195*G195,2)</f>
        <v>62.34</v>
      </c>
      <c r="I195" s="10">
        <v>0</v>
      </c>
      <c r="J195" s="9">
        <f t="shared" si="7"/>
        <v>62.34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'Апрель 2014'!E196</f>
        <v>10.91</v>
      </c>
      <c r="E196" s="114">
        <v>11.02</v>
      </c>
      <c r="F196" s="7">
        <f t="shared" si="8"/>
        <v>0.10999999999999943</v>
      </c>
      <c r="G196" s="23">
        <f>'СВОД 2014'!$B$227</f>
        <v>3.05</v>
      </c>
      <c r="H196" s="7">
        <f t="shared" si="9"/>
        <v>0.34</v>
      </c>
      <c r="I196" s="10">
        <v>3000</v>
      </c>
      <c r="J196" s="9">
        <f t="shared" si="7"/>
        <v>-2999.66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'Апрель 2014'!E197</f>
        <v>0</v>
      </c>
      <c r="E197" s="114"/>
      <c r="F197" s="7">
        <f t="shared" si="8"/>
        <v>0</v>
      </c>
      <c r="G197" s="23">
        <f>'СВОД 2014'!$B$227</f>
        <v>3.05</v>
      </c>
      <c r="H197" s="7">
        <f t="shared" si="9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'Апрель 2014'!E198</f>
        <v>0</v>
      </c>
      <c r="E198" s="114"/>
      <c r="F198" s="7">
        <f t="shared" si="8"/>
        <v>0</v>
      </c>
      <c r="G198" s="23">
        <f>'СВОД 2014'!$B$227</f>
        <v>3.05</v>
      </c>
      <c r="H198" s="7">
        <f t="shared" si="9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'Апрель 2014'!E199</f>
        <v>0</v>
      </c>
      <c r="E199" s="114"/>
      <c r="F199" s="7">
        <f t="shared" si="8"/>
        <v>0</v>
      </c>
      <c r="G199" s="23">
        <f>'СВОД 2014'!$B$227</f>
        <v>3.05</v>
      </c>
      <c r="H199" s="7">
        <f t="shared" si="9"/>
        <v>0</v>
      </c>
      <c r="I199" s="10">
        <v>0</v>
      </c>
      <c r="J199" s="9">
        <f t="shared" ref="J199:J215" si="10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'Апрель 2014'!E200</f>
        <v>0</v>
      </c>
      <c r="E200" s="51"/>
      <c r="F200" s="7">
        <f t="shared" si="8"/>
        <v>0</v>
      </c>
      <c r="G200" s="23">
        <f>'СВОД 2014'!$B$227</f>
        <v>3.05</v>
      </c>
      <c r="H200" s="7">
        <f t="shared" si="9"/>
        <v>0</v>
      </c>
      <c r="I200" s="10">
        <v>0</v>
      </c>
      <c r="J200" s="9">
        <f t="shared" si="10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'Апрель 2014'!E201</f>
        <v>0</v>
      </c>
      <c r="E201" s="114"/>
      <c r="F201" s="7">
        <f t="shared" ref="F201:F216" si="11">E201-D201</f>
        <v>0</v>
      </c>
      <c r="G201" s="23">
        <f>'СВОД 2014'!$B$227</f>
        <v>3.05</v>
      </c>
      <c r="H201" s="7">
        <f t="shared" si="9"/>
        <v>0</v>
      </c>
      <c r="I201" s="10">
        <v>0</v>
      </c>
      <c r="J201" s="9">
        <f t="shared" si="10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'Апрель 2014'!E202</f>
        <v>0</v>
      </c>
      <c r="E202" s="51"/>
      <c r="F202" s="7">
        <f t="shared" si="11"/>
        <v>0</v>
      </c>
      <c r="G202" s="23">
        <f>'СВОД 2014'!$B$227</f>
        <v>3.05</v>
      </c>
      <c r="H202" s="7">
        <f t="shared" si="9"/>
        <v>0</v>
      </c>
      <c r="I202" s="10">
        <v>0</v>
      </c>
      <c r="J202" s="9">
        <f t="shared" si="10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'Апрель 2014'!E203</f>
        <v>79.8</v>
      </c>
      <c r="E203" s="114">
        <v>92.3</v>
      </c>
      <c r="F203" s="7">
        <f t="shared" si="11"/>
        <v>12.5</v>
      </c>
      <c r="G203" s="23">
        <f>'СВОД 2014'!$B$227</f>
        <v>3.05</v>
      </c>
      <c r="H203" s="7">
        <f t="shared" si="9"/>
        <v>38.130000000000003</v>
      </c>
      <c r="I203" s="10">
        <v>0</v>
      </c>
      <c r="J203" s="9">
        <f t="shared" si="10"/>
        <v>38.130000000000003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'Апрель 2014'!E204</f>
        <v>0</v>
      </c>
      <c r="E204" s="51"/>
      <c r="F204" s="7">
        <f t="shared" si="11"/>
        <v>0</v>
      </c>
      <c r="G204" s="23">
        <f>'СВОД 2014'!$B$227</f>
        <v>3.05</v>
      </c>
      <c r="H204" s="7">
        <f t="shared" si="9"/>
        <v>0</v>
      </c>
      <c r="I204" s="10">
        <v>0</v>
      </c>
      <c r="J204" s="9">
        <f t="shared" si="10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'Апрель 2014'!E205</f>
        <v>0</v>
      </c>
      <c r="E205" s="114"/>
      <c r="F205" s="7">
        <f t="shared" si="11"/>
        <v>0</v>
      </c>
      <c r="G205" s="23">
        <f>'СВОД 2014'!$B$227</f>
        <v>3.05</v>
      </c>
      <c r="H205" s="7">
        <f t="shared" si="9"/>
        <v>0</v>
      </c>
      <c r="I205" s="10">
        <v>0</v>
      </c>
      <c r="J205" s="9">
        <f t="shared" si="10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'Апрель 2014'!E206</f>
        <v>0</v>
      </c>
      <c r="E206" s="114"/>
      <c r="F206" s="7">
        <f t="shared" si="11"/>
        <v>0</v>
      </c>
      <c r="G206" s="23">
        <f>'СВОД 2014'!$B$227</f>
        <v>3.05</v>
      </c>
      <c r="H206" s="7">
        <f t="shared" si="9"/>
        <v>0</v>
      </c>
      <c r="I206" s="10">
        <v>0</v>
      </c>
      <c r="J206" s="9">
        <f t="shared" si="10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'Апрель 2014'!E207</f>
        <v>1.87</v>
      </c>
      <c r="E207" s="114">
        <v>96.66</v>
      </c>
      <c r="F207" s="7">
        <f t="shared" si="11"/>
        <v>94.789999999999992</v>
      </c>
      <c r="G207" s="23">
        <f>'СВОД 2014'!$B$227</f>
        <v>3.05</v>
      </c>
      <c r="H207" s="7">
        <f t="shared" si="9"/>
        <v>289.11</v>
      </c>
      <c r="I207" s="10">
        <v>0</v>
      </c>
      <c r="J207" s="9">
        <f t="shared" si="10"/>
        <v>289.11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'Апрель 2014'!E208</f>
        <v>712.53</v>
      </c>
      <c r="E208" s="114">
        <v>727.46</v>
      </c>
      <c r="F208" s="7">
        <f t="shared" si="11"/>
        <v>14.930000000000064</v>
      </c>
      <c r="G208" s="23">
        <f>'СВОД 2014'!$B$227</f>
        <v>3.05</v>
      </c>
      <c r="H208" s="7">
        <f t="shared" si="9"/>
        <v>45.54</v>
      </c>
      <c r="I208" s="10">
        <v>0</v>
      </c>
      <c r="J208" s="9">
        <f t="shared" si="10"/>
        <v>45.54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'Апрель 2014'!E209</f>
        <v>0</v>
      </c>
      <c r="E209" s="114"/>
      <c r="F209" s="7">
        <f t="shared" si="11"/>
        <v>0</v>
      </c>
      <c r="G209" s="23">
        <f>'СВОД 2014'!$B$227</f>
        <v>3.05</v>
      </c>
      <c r="H209" s="7">
        <f t="shared" si="9"/>
        <v>0</v>
      </c>
      <c r="I209" s="10">
        <v>0</v>
      </c>
      <c r="J209" s="9">
        <f t="shared" si="10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'Апрель 2014'!E210</f>
        <v>0</v>
      </c>
      <c r="E210" s="114"/>
      <c r="F210" s="7">
        <f t="shared" si="11"/>
        <v>0</v>
      </c>
      <c r="G210" s="23">
        <f>'СВОД 2014'!$B$227</f>
        <v>3.05</v>
      </c>
      <c r="H210" s="7">
        <f t="shared" si="9"/>
        <v>0</v>
      </c>
      <c r="I210" s="10">
        <v>0</v>
      </c>
      <c r="J210" s="9">
        <f t="shared" si="10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'Апрель 2014'!E211</f>
        <v>5352.35</v>
      </c>
      <c r="E211" s="114">
        <v>5352.35</v>
      </c>
      <c r="F211" s="7">
        <f t="shared" si="11"/>
        <v>0</v>
      </c>
      <c r="G211" s="23">
        <f>'СВОД 2014'!$B$227</f>
        <v>3.05</v>
      </c>
      <c r="H211" s="7">
        <f t="shared" si="9"/>
        <v>0</v>
      </c>
      <c r="I211" s="10">
        <v>0</v>
      </c>
      <c r="J211" s="9">
        <f t="shared" si="10"/>
        <v>0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'Апрель 2014'!E212</f>
        <v>2.91</v>
      </c>
      <c r="E212" s="114">
        <v>3</v>
      </c>
      <c r="F212" s="7">
        <f t="shared" si="11"/>
        <v>8.9999999999999858E-2</v>
      </c>
      <c r="G212" s="23">
        <f>'СВОД 2014'!$B$227</f>
        <v>3.05</v>
      </c>
      <c r="H212" s="7">
        <f t="shared" si="9"/>
        <v>0.27</v>
      </c>
      <c r="I212" s="10">
        <v>0</v>
      </c>
      <c r="J212" s="61">
        <f t="shared" si="10"/>
        <v>0.27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'Апрель 2014'!E213</f>
        <v>9989.4</v>
      </c>
      <c r="E213" s="49">
        <v>10107.780000000001</v>
      </c>
      <c r="F213" s="7">
        <f t="shared" si="11"/>
        <v>118.38000000000102</v>
      </c>
      <c r="G213" s="23">
        <f>'СВОД 2014'!$B$227</f>
        <v>3.05</v>
      </c>
      <c r="H213" s="7">
        <f t="shared" si="9"/>
        <v>361.06</v>
      </c>
      <c r="I213" s="10">
        <v>0</v>
      </c>
      <c r="J213" s="9">
        <f t="shared" si="10"/>
        <v>361.06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'Апрель 2014'!E214</f>
        <v>4364.1000000000004</v>
      </c>
      <c r="E214" s="49">
        <v>4391.57</v>
      </c>
      <c r="F214" s="7">
        <f t="shared" si="11"/>
        <v>27.469999999999345</v>
      </c>
      <c r="G214" s="23">
        <f>'СВОД 2014'!$B$227</f>
        <v>3.05</v>
      </c>
      <c r="H214" s="7">
        <f t="shared" si="9"/>
        <v>83.78</v>
      </c>
      <c r="I214" s="10">
        <v>0</v>
      </c>
      <c r="J214" s="9">
        <f t="shared" si="10"/>
        <v>83.78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'Апрель 2014'!E215</f>
        <v>5903.39</v>
      </c>
      <c r="E215" s="49">
        <v>5903.39</v>
      </c>
      <c r="F215" s="7">
        <f t="shared" si="11"/>
        <v>0</v>
      </c>
      <c r="G215" s="23">
        <f>'СВОД 2014'!$B$227</f>
        <v>3.05</v>
      </c>
      <c r="H215" s="7">
        <f t="shared" si="9"/>
        <v>0</v>
      </c>
      <c r="I215" s="10">
        <v>0</v>
      </c>
      <c r="J215" s="9">
        <f t="shared" si="10"/>
        <v>0</v>
      </c>
    </row>
    <row r="216" spans="1:10" ht="15.75" x14ac:dyDescent="0.25">
      <c r="A216" s="47" t="s">
        <v>173</v>
      </c>
      <c r="B216" s="20"/>
      <c r="C216" s="20"/>
      <c r="D216" s="49">
        <f>'Апрель 2014'!E216</f>
        <v>15128.43</v>
      </c>
      <c r="E216" s="49">
        <v>15323.43</v>
      </c>
      <c r="F216" s="7">
        <f t="shared" si="11"/>
        <v>195</v>
      </c>
      <c r="G216" s="23">
        <f>'СВОД 2014'!$B$227</f>
        <v>3.05</v>
      </c>
      <c r="H216" s="7">
        <f t="shared" si="9"/>
        <v>594.75</v>
      </c>
      <c r="I216" s="10">
        <v>0</v>
      </c>
      <c r="J216" s="9">
        <f t="shared" ref="J216" si="12">H216-I216</f>
        <v>594.75</v>
      </c>
    </row>
    <row r="217" spans="1:10" ht="16.5" thickBot="1" x14ac:dyDescent="0.3">
      <c r="A217" s="144"/>
      <c r="B217" s="77"/>
      <c r="C217" s="77"/>
      <c r="D217" s="49">
        <f>'Апрель 2014'!E217</f>
        <v>0</v>
      </c>
      <c r="E217" s="54"/>
      <c r="F217" s="54"/>
      <c r="G217" s="54"/>
      <c r="H217" s="54"/>
      <c r="I217" s="54"/>
      <c r="J217" s="145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4447.6899999999978</v>
      </c>
      <c r="G218" s="64"/>
      <c r="H218" s="16">
        <f>SUM(H2:H216)</f>
        <v>13565.43</v>
      </c>
      <c r="I218" s="16">
        <f>SUM(I2:I216)</f>
        <v>39739.25</v>
      </c>
      <c r="J218" s="16">
        <f>SUM(J2:J216)</f>
        <v>-26173.82</v>
      </c>
    </row>
    <row r="220" spans="1:10" x14ac:dyDescent="0.25">
      <c r="H220" s="113"/>
    </row>
    <row r="222" spans="1:10" x14ac:dyDescent="0.25">
      <c r="H222" s="113"/>
    </row>
  </sheetData>
  <autoFilter ref="A1:J218">
    <sortState ref="A2:J210">
      <sortCondition ref="B1:B210"/>
    </sortState>
  </autoFilter>
  <conditionalFormatting sqref="C2:C212">
    <cfRule type="cellIs" dxfId="15" priority="1" operator="equal">
      <formula>0</formula>
    </cfRule>
    <cfRule type="cellIs" dxfId="14" priority="2" operator="equal">
      <formula>"а"</formula>
    </cfRule>
  </conditionalFormatting>
  <hyperlinks>
    <hyperlink ref="K1" location="'СВОД 2014'!Область_печати" display="СВОД 2014"/>
  </hyperlinks>
  <pageMargins left="0.23622047244094491" right="0.23622047244094491" top="0.74803149606299213" bottom="0.74803149606299213" header="0.31496062992125984" footer="0.31496062992125984"/>
  <pageSetup paperSize="9" scale="43" fitToHeight="2" orientation="portrait" r:id="rId1"/>
  <headerFooter>
    <oddHeader>&amp;C&amp;"Times New Roman,полужирный"&amp;14МАЙ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203" activePane="bottomLeft" state="frozen"/>
      <selection activeCell="A58" sqref="A58:A59"/>
      <selection pane="bottomLeft" activeCell="H213" sqref="H213:H21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4" width="10.5703125" customWidth="1" outlineLevel="1"/>
    <col min="5" max="5" width="10.5703125" style="5" customWidth="1" outlineLevel="1"/>
    <col min="6" max="6" width="13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5.710937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159" t="s">
        <v>124</v>
      </c>
      <c r="J1" s="12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'Май 2014'!E2</f>
        <v>1296.19</v>
      </c>
      <c r="E2" s="50">
        <v>1321.49</v>
      </c>
      <c r="F2" s="7">
        <f>E2-D2</f>
        <v>25.299999999999955</v>
      </c>
      <c r="G2" s="23">
        <f>'СВОД 2014'!$B$228</f>
        <v>3.08</v>
      </c>
      <c r="H2" s="7">
        <f>ROUND(F2*G2,2)</f>
        <v>77.92</v>
      </c>
      <c r="I2" s="9">
        <v>0</v>
      </c>
      <c r="J2" s="9">
        <f t="shared" ref="J2:J67" si="0">H2-I2</f>
        <v>77.92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'Май 2014'!E3</f>
        <v>103.07</v>
      </c>
      <c r="E3" s="114">
        <v>278.27999999999997</v>
      </c>
      <c r="F3" s="7">
        <f>E3-D3</f>
        <v>175.20999999999998</v>
      </c>
      <c r="G3" s="23">
        <f>'СВОД 2014'!$B$228</f>
        <v>3.08</v>
      </c>
      <c r="H3" s="7">
        <f t="shared" ref="H3:H66" si="1">ROUND(F3*G3,2)</f>
        <v>539.65</v>
      </c>
      <c r="I3" s="10">
        <v>0</v>
      </c>
      <c r="J3" s="9">
        <f t="shared" si="0"/>
        <v>539.65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'Май 2014'!E4</f>
        <v>903.02</v>
      </c>
      <c r="E4" s="114">
        <v>903.3</v>
      </c>
      <c r="F4" s="7">
        <f t="shared" ref="F4:F7" si="2">E4-D4</f>
        <v>0.27999999999997272</v>
      </c>
      <c r="G4" s="23">
        <f>'СВОД 2014'!$B$228</f>
        <v>3.08</v>
      </c>
      <c r="H4" s="7">
        <f t="shared" si="1"/>
        <v>0.86</v>
      </c>
      <c r="I4" s="10">
        <v>0</v>
      </c>
      <c r="J4" s="9">
        <f t="shared" si="0"/>
        <v>0.86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'Май 2014'!E5</f>
        <v>239.65</v>
      </c>
      <c r="E5" s="114">
        <v>248.3</v>
      </c>
      <c r="F5" s="7">
        <f t="shared" si="2"/>
        <v>8.6500000000000057</v>
      </c>
      <c r="G5" s="23">
        <f>'СВОД 2014'!$B$228</f>
        <v>3.08</v>
      </c>
      <c r="H5" s="7">
        <f t="shared" si="1"/>
        <v>26.64</v>
      </c>
      <c r="I5" s="10">
        <v>0</v>
      </c>
      <c r="J5" s="9">
        <f t="shared" si="0"/>
        <v>26.64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v>0.49</v>
      </c>
      <c r="E6" s="114">
        <v>323.01</v>
      </c>
      <c r="F6" s="7">
        <f t="shared" si="2"/>
        <v>322.52</v>
      </c>
      <c r="G6" s="23">
        <f>'СВОД 2014'!$B$228</f>
        <v>3.08</v>
      </c>
      <c r="H6" s="7">
        <f t="shared" si="1"/>
        <v>993.36</v>
      </c>
      <c r="I6" s="10">
        <v>0</v>
      </c>
      <c r="J6" s="9">
        <f t="shared" si="0"/>
        <v>993.36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'Май 2014'!E7</f>
        <v>8356.56</v>
      </c>
      <c r="E7" s="114">
        <v>8530.89</v>
      </c>
      <c r="F7" s="7">
        <f t="shared" si="2"/>
        <v>174.32999999999993</v>
      </c>
      <c r="G7" s="23">
        <f>'СВОД 2014'!$B$228</f>
        <v>3.08</v>
      </c>
      <c r="H7" s="7">
        <f t="shared" si="1"/>
        <v>536.94000000000005</v>
      </c>
      <c r="I7" s="10">
        <v>0</v>
      </c>
      <c r="J7" s="9">
        <f t="shared" si="0"/>
        <v>536.94000000000005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'Май 2014'!E8</f>
        <v>0</v>
      </c>
      <c r="E8" s="114"/>
      <c r="F8" s="7">
        <f>E8-D8</f>
        <v>0</v>
      </c>
      <c r="G8" s="23">
        <f>'СВОД 2014'!$B$228</f>
        <v>3.08</v>
      </c>
      <c r="H8" s="7">
        <f t="shared" si="1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114"/>
      <c r="F9" s="7"/>
      <c r="G9" s="23">
        <f>'СВОД 2014'!$B$228</f>
        <v>3.08</v>
      </c>
      <c r="H9" s="7">
        <f t="shared" si="1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'Май 2014'!E10</f>
        <v>1206.43</v>
      </c>
      <c r="E10" s="114">
        <v>1782.02</v>
      </c>
      <c r="F10" s="7">
        <f t="shared" ref="F10:F71" si="3">E10-D10</f>
        <v>575.58999999999992</v>
      </c>
      <c r="G10" s="23">
        <f>'СВОД 2014'!$B$228</f>
        <v>3.08</v>
      </c>
      <c r="H10" s="7">
        <f t="shared" si="1"/>
        <v>1772.82</v>
      </c>
      <c r="I10" s="10">
        <v>0</v>
      </c>
      <c r="J10" s="9">
        <f t="shared" si="0"/>
        <v>1772.82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'Май 2014'!E11</f>
        <v>632.47</v>
      </c>
      <c r="E11" s="114">
        <v>1014.51</v>
      </c>
      <c r="F11" s="7">
        <f t="shared" si="3"/>
        <v>382.03999999999996</v>
      </c>
      <c r="G11" s="23">
        <f>'СВОД 2014'!$B$228</f>
        <v>3.08</v>
      </c>
      <c r="H11" s="7">
        <f t="shared" si="1"/>
        <v>1176.68</v>
      </c>
      <c r="I11" s="10">
        <v>500</v>
      </c>
      <c r="J11" s="9">
        <f t="shared" si="0"/>
        <v>676.68000000000006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'Май 2014'!E12</f>
        <v>1.24</v>
      </c>
      <c r="E12" s="114">
        <v>25.57</v>
      </c>
      <c r="F12" s="7">
        <f t="shared" si="3"/>
        <v>24.330000000000002</v>
      </c>
      <c r="G12" s="23">
        <f>'СВОД 2014'!$B$228</f>
        <v>3.08</v>
      </c>
      <c r="H12" s="7">
        <f t="shared" si="1"/>
        <v>74.94</v>
      </c>
      <c r="I12" s="10">
        <v>0</v>
      </c>
      <c r="J12" s="9">
        <f t="shared" si="0"/>
        <v>74.94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'Май 2014'!E13</f>
        <v>0.84</v>
      </c>
      <c r="E13" s="114">
        <v>8.83</v>
      </c>
      <c r="F13" s="7">
        <f t="shared" si="3"/>
        <v>7.99</v>
      </c>
      <c r="G13" s="23">
        <f>'СВОД 2014'!$B$228</f>
        <v>3.08</v>
      </c>
      <c r="H13" s="7">
        <f t="shared" si="1"/>
        <v>24.61</v>
      </c>
      <c r="I13" s="10">
        <v>1000</v>
      </c>
      <c r="J13" s="9">
        <f t="shared" si="0"/>
        <v>-975.39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'Май 2014'!E14</f>
        <v>61.53</v>
      </c>
      <c r="E14" s="114">
        <v>117.34</v>
      </c>
      <c r="F14" s="7">
        <f t="shared" si="3"/>
        <v>55.81</v>
      </c>
      <c r="G14" s="23">
        <f>'СВОД 2014'!$B$228</f>
        <v>3.08</v>
      </c>
      <c r="H14" s="7">
        <f t="shared" si="1"/>
        <v>171.89</v>
      </c>
      <c r="I14" s="10">
        <v>0</v>
      </c>
      <c r="J14" s="9">
        <f t="shared" si="0"/>
        <v>171.89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'Май 2014'!E15</f>
        <v>0</v>
      </c>
      <c r="E15" s="114"/>
      <c r="F15" s="7">
        <f t="shared" si="3"/>
        <v>0</v>
      </c>
      <c r="G15" s="23">
        <f>'СВОД 2014'!$B$228</f>
        <v>3.08</v>
      </c>
      <c r="H15" s="7">
        <f t="shared" si="1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'Май 2014'!E16</f>
        <v>2324.8200000000002</v>
      </c>
      <c r="E16" s="114">
        <v>2843.11</v>
      </c>
      <c r="F16" s="7">
        <f t="shared" si="3"/>
        <v>518.29</v>
      </c>
      <c r="G16" s="23">
        <f>'СВОД 2014'!$B$228</f>
        <v>3.08</v>
      </c>
      <c r="H16" s="7">
        <f t="shared" si="1"/>
        <v>1596.33</v>
      </c>
      <c r="I16" s="10">
        <v>0</v>
      </c>
      <c r="J16" s="9">
        <f t="shared" si="0"/>
        <v>1596.33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'Май 2014'!E17</f>
        <v>1295.1500000000001</v>
      </c>
      <c r="E17" s="114">
        <v>1295.1500000000001</v>
      </c>
      <c r="F17" s="7">
        <f t="shared" si="3"/>
        <v>0</v>
      </c>
      <c r="G17" s="23">
        <f>'СВОД 2014'!$B$228</f>
        <v>3.08</v>
      </c>
      <c r="H17" s="7">
        <f t="shared" si="1"/>
        <v>0</v>
      </c>
      <c r="I17" s="10">
        <v>0</v>
      </c>
      <c r="J17" s="9">
        <f t="shared" si="0"/>
        <v>0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'Май 2014'!E18</f>
        <v>737.48</v>
      </c>
      <c r="E18" s="114">
        <v>737.48</v>
      </c>
      <c r="F18" s="7">
        <f t="shared" si="3"/>
        <v>0</v>
      </c>
      <c r="G18" s="23">
        <f>'СВОД 2014'!$B$228</f>
        <v>3.08</v>
      </c>
      <c r="H18" s="7">
        <f t="shared" si="1"/>
        <v>0</v>
      </c>
      <c r="I18" s="10">
        <v>0</v>
      </c>
      <c r="J18" s="9">
        <f t="shared" si="0"/>
        <v>0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'Май 2014'!E19</f>
        <v>0</v>
      </c>
      <c r="E19" s="114"/>
      <c r="F19" s="7">
        <f t="shared" si="3"/>
        <v>0</v>
      </c>
      <c r="G19" s="23">
        <f>'СВОД 2014'!$B$228</f>
        <v>3.08</v>
      </c>
      <c r="H19" s="7">
        <f t="shared" si="1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'Май 2014'!E20</f>
        <v>460.23</v>
      </c>
      <c r="E20" s="114">
        <v>481.49</v>
      </c>
      <c r="F20" s="7">
        <f t="shared" si="3"/>
        <v>21.259999999999991</v>
      </c>
      <c r="G20" s="23">
        <f>'СВОД 2014'!$B$228</f>
        <v>3.08</v>
      </c>
      <c r="H20" s="7">
        <f t="shared" si="1"/>
        <v>65.48</v>
      </c>
      <c r="I20" s="10">
        <v>0</v>
      </c>
      <c r="J20" s="9">
        <f t="shared" si="0"/>
        <v>65.48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'Май 2014'!E21</f>
        <v>3010.92</v>
      </c>
      <c r="E21" s="114">
        <v>3205.51</v>
      </c>
      <c r="F21" s="7">
        <f t="shared" si="3"/>
        <v>194.59000000000015</v>
      </c>
      <c r="G21" s="23">
        <f>'СВОД 2014'!$B$228</f>
        <v>3.08</v>
      </c>
      <c r="H21" s="7">
        <f t="shared" si="1"/>
        <v>599.34</v>
      </c>
      <c r="I21" s="10">
        <v>0</v>
      </c>
      <c r="J21" s="9">
        <f t="shared" si="0"/>
        <v>599.34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'Май 2014'!E22</f>
        <v>1870.94</v>
      </c>
      <c r="E22" s="114">
        <v>1987.83</v>
      </c>
      <c r="F22" s="7">
        <f t="shared" si="3"/>
        <v>116.88999999999987</v>
      </c>
      <c r="G22" s="23">
        <f>'СВОД 2014'!$B$228</f>
        <v>3.08</v>
      </c>
      <c r="H22" s="7">
        <f t="shared" si="1"/>
        <v>360.02</v>
      </c>
      <c r="I22" s="10">
        <v>0</v>
      </c>
      <c r="J22" s="9">
        <f t="shared" si="0"/>
        <v>360.02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'Май 2014'!E23</f>
        <v>0</v>
      </c>
      <c r="E23" s="114">
        <v>0</v>
      </c>
      <c r="F23" s="7">
        <f t="shared" si="3"/>
        <v>0</v>
      </c>
      <c r="G23" s="23">
        <f>'СВОД 2014'!$B$228</f>
        <v>3.08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'Май 2014'!E24</f>
        <v>18074.78</v>
      </c>
      <c r="E24" s="114">
        <v>18371.47</v>
      </c>
      <c r="F24" s="7">
        <f t="shared" si="3"/>
        <v>296.69000000000233</v>
      </c>
      <c r="G24" s="23">
        <f>'СВОД 2014'!$B$228</f>
        <v>3.08</v>
      </c>
      <c r="H24" s="7">
        <f t="shared" si="1"/>
        <v>913.81</v>
      </c>
      <c r="I24" s="10">
        <v>500</v>
      </c>
      <c r="J24" s="9">
        <f t="shared" si="0"/>
        <v>413.80999999999995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'Май 2014'!E25</f>
        <v>3434.89</v>
      </c>
      <c r="E25" s="114">
        <v>3461.22</v>
      </c>
      <c r="F25" s="7">
        <f t="shared" si="3"/>
        <v>26.329999999999927</v>
      </c>
      <c r="G25" s="23">
        <f>'СВОД 2014'!$B$228</f>
        <v>3.08</v>
      </c>
      <c r="H25" s="7">
        <f t="shared" si="1"/>
        <v>81.099999999999994</v>
      </c>
      <c r="I25" s="10">
        <v>0</v>
      </c>
      <c r="J25" s="9">
        <f t="shared" si="0"/>
        <v>81.099999999999994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'Май 2014'!E26</f>
        <v>2.79</v>
      </c>
      <c r="E26" s="114">
        <v>2.79</v>
      </c>
      <c r="F26" s="7">
        <f t="shared" si="3"/>
        <v>0</v>
      </c>
      <c r="G26" s="23">
        <f>'СВОД 2014'!$B$228</f>
        <v>3.08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'Май 2014'!E27</f>
        <v>182.41</v>
      </c>
      <c r="E27" s="114">
        <v>201.8</v>
      </c>
      <c r="F27" s="7">
        <f t="shared" si="3"/>
        <v>19.390000000000015</v>
      </c>
      <c r="G27" s="23">
        <f>'СВОД 2014'!$B$228</f>
        <v>3.08</v>
      </c>
      <c r="H27" s="7">
        <f t="shared" si="1"/>
        <v>59.72</v>
      </c>
      <c r="I27" s="10">
        <v>2000</v>
      </c>
      <c r="J27" s="9">
        <f t="shared" si="0"/>
        <v>-1940.28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'Май 2014'!E28</f>
        <v>912.55</v>
      </c>
      <c r="E28" s="114">
        <v>959.23</v>
      </c>
      <c r="F28" s="7">
        <f t="shared" si="3"/>
        <v>46.680000000000064</v>
      </c>
      <c r="G28" s="23">
        <f>'СВОД 2014'!$B$228</f>
        <v>3.08</v>
      </c>
      <c r="H28" s="7">
        <f t="shared" si="1"/>
        <v>143.77000000000001</v>
      </c>
      <c r="I28" s="10">
        <v>2600</v>
      </c>
      <c r="J28" s="9">
        <f t="shared" si="0"/>
        <v>-2456.23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'Май 2014'!E29</f>
        <v>638.78</v>
      </c>
      <c r="E29" s="114">
        <v>894.63</v>
      </c>
      <c r="F29" s="7">
        <f t="shared" si="3"/>
        <v>255.85000000000002</v>
      </c>
      <c r="G29" s="23">
        <f>'СВОД 2014'!$B$228</f>
        <v>3.08</v>
      </c>
      <c r="H29" s="7">
        <f t="shared" si="1"/>
        <v>788.02</v>
      </c>
      <c r="I29" s="10">
        <v>2000</v>
      </c>
      <c r="J29" s="9">
        <f t="shared" si="0"/>
        <v>-1211.98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'Май 2014'!E30</f>
        <v>545.91999999999996</v>
      </c>
      <c r="E30" s="114">
        <v>726.14</v>
      </c>
      <c r="F30" s="7">
        <f t="shared" si="3"/>
        <v>180.22000000000003</v>
      </c>
      <c r="G30" s="23">
        <f>'СВОД 2014'!$B$228</f>
        <v>3.08</v>
      </c>
      <c r="H30" s="7">
        <f t="shared" si="1"/>
        <v>555.08000000000004</v>
      </c>
      <c r="I30" s="10">
        <v>457.5</v>
      </c>
      <c r="J30" s="9">
        <f t="shared" si="0"/>
        <v>97.580000000000041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'Май 2014'!E31</f>
        <v>9.83</v>
      </c>
      <c r="E31" s="114">
        <v>18.47</v>
      </c>
      <c r="F31" s="7">
        <f t="shared" si="3"/>
        <v>8.6399999999999988</v>
      </c>
      <c r="G31" s="23">
        <f>'СВОД 2014'!$B$228</f>
        <v>3.08</v>
      </c>
      <c r="H31" s="7">
        <f t="shared" si="1"/>
        <v>26.61</v>
      </c>
      <c r="I31" s="10">
        <v>0</v>
      </c>
      <c r="J31" s="9">
        <f t="shared" si="0"/>
        <v>26.61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'Май 2014'!E32</f>
        <v>0</v>
      </c>
      <c r="E32" s="114"/>
      <c r="F32" s="7">
        <f t="shared" si="3"/>
        <v>0</v>
      </c>
      <c r="G32" s="23">
        <f>'СВОД 2014'!$B$228</f>
        <v>3.08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'Май 2014'!E33</f>
        <v>0</v>
      </c>
      <c r="E33" s="114"/>
      <c r="F33" s="7">
        <f t="shared" si="3"/>
        <v>0</v>
      </c>
      <c r="G33" s="23">
        <f>'СВОД 2014'!$B$228</f>
        <v>3.08</v>
      </c>
      <c r="H33" s="7">
        <f t="shared" si="1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'Май 2014'!E34</f>
        <v>1126.6099999999999</v>
      </c>
      <c r="E34" s="114">
        <v>1140.67</v>
      </c>
      <c r="F34" s="7">
        <f t="shared" si="3"/>
        <v>14.060000000000173</v>
      </c>
      <c r="G34" s="23">
        <f>'СВОД 2014'!$B$228</f>
        <v>3.08</v>
      </c>
      <c r="H34" s="7">
        <f t="shared" si="1"/>
        <v>43.3</v>
      </c>
      <c r="I34" s="10">
        <v>0</v>
      </c>
      <c r="J34" s="9">
        <f t="shared" si="0"/>
        <v>43.3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'Май 2014'!E35</f>
        <v>0</v>
      </c>
      <c r="E35" s="114"/>
      <c r="F35" s="7">
        <f t="shared" si="3"/>
        <v>0</v>
      </c>
      <c r="G35" s="23">
        <f>'СВОД 2014'!$B$228</f>
        <v>3.08</v>
      </c>
      <c r="H35" s="7">
        <f t="shared" si="1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'Май 2014'!E36</f>
        <v>7.64</v>
      </c>
      <c r="E36" s="114">
        <v>7.64</v>
      </c>
      <c r="F36" s="7">
        <f t="shared" si="3"/>
        <v>0</v>
      </c>
      <c r="G36" s="23">
        <f>'СВОД 2014'!$B$228</f>
        <v>3.08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'Май 2014'!E37</f>
        <v>71.06</v>
      </c>
      <c r="E37" s="114">
        <v>104.91</v>
      </c>
      <c r="F37" s="7">
        <f t="shared" si="3"/>
        <v>33.849999999999994</v>
      </c>
      <c r="G37" s="23">
        <f>'СВОД 2014'!$B$228</f>
        <v>3.08</v>
      </c>
      <c r="H37" s="7">
        <f t="shared" si="1"/>
        <v>104.26</v>
      </c>
      <c r="I37" s="10">
        <v>176.7</v>
      </c>
      <c r="J37" s="9">
        <f t="shared" si="0"/>
        <v>-72.439999999999984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'Май 2014'!E38</f>
        <v>0</v>
      </c>
      <c r="E38" s="114"/>
      <c r="F38" s="7">
        <f t="shared" si="3"/>
        <v>0</v>
      </c>
      <c r="G38" s="23">
        <f>'СВОД 2014'!$B$228</f>
        <v>3.08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'Май 2014'!E39</f>
        <v>0</v>
      </c>
      <c r="E39" s="114"/>
      <c r="F39" s="7">
        <f t="shared" si="3"/>
        <v>0</v>
      </c>
      <c r="G39" s="23">
        <f>'СВОД 2014'!$B$228</f>
        <v>3.08</v>
      </c>
      <c r="H39" s="7">
        <f t="shared" si="1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'Май 2014'!E40</f>
        <v>3867.74</v>
      </c>
      <c r="E40" s="114">
        <v>3870.1</v>
      </c>
      <c r="F40" s="7">
        <f t="shared" si="3"/>
        <v>2.3600000000001273</v>
      </c>
      <c r="G40" s="23">
        <f>'СВОД 2014'!$B$228</f>
        <v>3.08</v>
      </c>
      <c r="H40" s="7">
        <f t="shared" si="1"/>
        <v>7.27</v>
      </c>
      <c r="I40" s="10">
        <v>10963.92</v>
      </c>
      <c r="J40" s="9">
        <f t="shared" si="0"/>
        <v>-10956.65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'Май 2014'!E41</f>
        <v>71.22</v>
      </c>
      <c r="E41" s="114">
        <v>74.52</v>
      </c>
      <c r="F41" s="7">
        <f t="shared" si="3"/>
        <v>3.2999999999999972</v>
      </c>
      <c r="G41" s="23">
        <f>'СВОД 2014'!$B$228</f>
        <v>3.08</v>
      </c>
      <c r="H41" s="7">
        <f t="shared" si="1"/>
        <v>10.16</v>
      </c>
      <c r="I41" s="10">
        <v>0</v>
      </c>
      <c r="J41" s="9">
        <f t="shared" si="0"/>
        <v>10.16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'Май 2014'!E42</f>
        <v>0</v>
      </c>
      <c r="E42" s="114"/>
      <c r="F42" s="7">
        <f t="shared" si="3"/>
        <v>0</v>
      </c>
      <c r="G42" s="23">
        <f>'СВОД 2014'!$B$228</f>
        <v>3.08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'Май 2014'!E43</f>
        <v>2547.69</v>
      </c>
      <c r="E43" s="114">
        <v>3792.89</v>
      </c>
      <c r="F43" s="7">
        <f t="shared" si="3"/>
        <v>1245.1999999999998</v>
      </c>
      <c r="G43" s="23">
        <f>'СВОД 2014'!$B$228</f>
        <v>3.08</v>
      </c>
      <c r="H43" s="7">
        <f t="shared" si="1"/>
        <v>3835.22</v>
      </c>
      <c r="I43" s="10">
        <v>7750</v>
      </c>
      <c r="J43" s="9">
        <f t="shared" si="0"/>
        <v>-3914.78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'Май 2014'!E44</f>
        <v>0</v>
      </c>
      <c r="E44" s="114"/>
      <c r="F44" s="7">
        <f t="shared" si="3"/>
        <v>0</v>
      </c>
      <c r="G44" s="23">
        <f>'СВОД 2014'!$B$228</f>
        <v>3.08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'Май 2014'!E45</f>
        <v>0</v>
      </c>
      <c r="E45" s="114"/>
      <c r="F45" s="7">
        <f t="shared" si="3"/>
        <v>0</v>
      </c>
      <c r="G45" s="23">
        <f>'СВОД 2014'!$B$228</f>
        <v>3.08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'Май 2014'!E46</f>
        <v>0</v>
      </c>
      <c r="E46" s="114"/>
      <c r="F46" s="7">
        <f t="shared" si="3"/>
        <v>0</v>
      </c>
      <c r="G46" s="23">
        <f>'СВОД 2014'!$B$228</f>
        <v>3.08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'Май 2014'!E47</f>
        <v>0</v>
      </c>
      <c r="E47" s="114"/>
      <c r="F47" s="7">
        <f t="shared" si="3"/>
        <v>0</v>
      </c>
      <c r="G47" s="23">
        <f>'СВОД 2014'!$B$228</f>
        <v>3.08</v>
      </c>
      <c r="H47" s="7">
        <f t="shared" si="1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'Май 2014'!E48</f>
        <v>17279.97</v>
      </c>
      <c r="E48" s="114">
        <v>17606.62</v>
      </c>
      <c r="F48" s="7">
        <f t="shared" si="3"/>
        <v>326.64999999999782</v>
      </c>
      <c r="G48" s="23">
        <f>'СВОД 2014'!$B$228</f>
        <v>3.08</v>
      </c>
      <c r="H48" s="7">
        <f t="shared" si="1"/>
        <v>1006.08</v>
      </c>
      <c r="I48" s="10">
        <v>0</v>
      </c>
      <c r="J48" s="9">
        <f t="shared" si="0"/>
        <v>1006.08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'Май 2014'!E49</f>
        <v>56.97</v>
      </c>
      <c r="E49" s="114">
        <v>141.38</v>
      </c>
      <c r="F49" s="7">
        <f t="shared" si="3"/>
        <v>84.41</v>
      </c>
      <c r="G49" s="23">
        <f>'СВОД 2014'!$B$228</f>
        <v>3.08</v>
      </c>
      <c r="H49" s="7">
        <f t="shared" si="1"/>
        <v>259.98</v>
      </c>
      <c r="I49" s="10">
        <v>0</v>
      </c>
      <c r="J49" s="9">
        <f t="shared" si="0"/>
        <v>259.98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'Май 2014'!E50</f>
        <v>346.18</v>
      </c>
      <c r="E50" s="114">
        <v>373.24</v>
      </c>
      <c r="F50" s="7">
        <f t="shared" si="3"/>
        <v>27.060000000000002</v>
      </c>
      <c r="G50" s="23">
        <f>'СВОД 2014'!$B$228</f>
        <v>3.08</v>
      </c>
      <c r="H50" s="7">
        <f t="shared" si="1"/>
        <v>83.34</v>
      </c>
      <c r="I50" s="10">
        <f>363.26+396.6</f>
        <v>759.86</v>
      </c>
      <c r="J50" s="9">
        <f t="shared" si="0"/>
        <v>-676.52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'Май 2014'!E51</f>
        <v>0</v>
      </c>
      <c r="E51" s="114"/>
      <c r="F51" s="7">
        <f t="shared" si="3"/>
        <v>0</v>
      </c>
      <c r="G51" s="23">
        <f>'СВОД 2014'!$B$228</f>
        <v>3.08</v>
      </c>
      <c r="H51" s="7">
        <f t="shared" si="1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'Май 2014'!E52</f>
        <v>41.64</v>
      </c>
      <c r="E52" s="114">
        <v>56.79</v>
      </c>
      <c r="F52" s="7">
        <f t="shared" si="3"/>
        <v>15.149999999999999</v>
      </c>
      <c r="G52" s="23">
        <f>'СВОД 2014'!$B$228</f>
        <v>3.08</v>
      </c>
      <c r="H52" s="7">
        <f t="shared" si="1"/>
        <v>46.66</v>
      </c>
      <c r="I52" s="10">
        <v>614</v>
      </c>
      <c r="J52" s="9">
        <f t="shared" si="0"/>
        <v>-567.34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'Май 2014'!E53</f>
        <v>0.56999999999999995</v>
      </c>
      <c r="E53" s="114">
        <v>0.56999999999999995</v>
      </c>
      <c r="F53" s="7">
        <f t="shared" si="3"/>
        <v>0</v>
      </c>
      <c r="G53" s="23">
        <f>'СВОД 2014'!$B$228</f>
        <v>3.08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'Май 2014'!E54</f>
        <v>1246</v>
      </c>
      <c r="E54" s="114">
        <v>1444.5</v>
      </c>
      <c r="F54" s="7">
        <f t="shared" si="3"/>
        <v>198.5</v>
      </c>
      <c r="G54" s="23">
        <f>'СВОД 2014'!$B$228</f>
        <v>3.08</v>
      </c>
      <c r="H54" s="7">
        <f t="shared" si="1"/>
        <v>611.38</v>
      </c>
      <c r="I54" s="10">
        <v>4000</v>
      </c>
      <c r="J54" s="9">
        <f t="shared" si="0"/>
        <v>-3388.62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'Май 2014'!E55</f>
        <v>0</v>
      </c>
      <c r="E55" s="114"/>
      <c r="F55" s="7">
        <f t="shared" si="3"/>
        <v>0</v>
      </c>
      <c r="G55" s="23">
        <f>'СВОД 2014'!$B$228</f>
        <v>3.08</v>
      </c>
      <c r="H55" s="7">
        <f t="shared" si="1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'Май 2014'!E56</f>
        <v>683.93</v>
      </c>
      <c r="E56" s="114">
        <v>707.69</v>
      </c>
      <c r="F56" s="7">
        <f t="shared" si="3"/>
        <v>23.760000000000105</v>
      </c>
      <c r="G56" s="23">
        <f>'СВОД 2014'!$B$228</f>
        <v>3.08</v>
      </c>
      <c r="H56" s="7">
        <f t="shared" si="1"/>
        <v>73.180000000000007</v>
      </c>
      <c r="I56" s="10">
        <v>0</v>
      </c>
      <c r="J56" s="9">
        <f t="shared" si="0"/>
        <v>73.180000000000007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'Май 2014'!E57</f>
        <v>0</v>
      </c>
      <c r="E57" s="114"/>
      <c r="F57" s="7">
        <f t="shared" si="3"/>
        <v>0</v>
      </c>
      <c r="G57" s="23">
        <f>'СВОД 2014'!$B$228</f>
        <v>3.08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'Май 2014'!E58</f>
        <v>4</v>
      </c>
      <c r="E58" s="114">
        <v>66.400000000000006</v>
      </c>
      <c r="F58" s="7">
        <f t="shared" si="3"/>
        <v>62.400000000000006</v>
      </c>
      <c r="G58" s="23">
        <f>'СВОД 2014'!$B$228</f>
        <v>3.08</v>
      </c>
      <c r="H58" s="7">
        <f t="shared" si="1"/>
        <v>192.19</v>
      </c>
      <c r="I58" s="10">
        <v>0</v>
      </c>
      <c r="J58" s="9">
        <f t="shared" si="0"/>
        <v>192.19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114"/>
      <c r="F59" s="7"/>
      <c r="G59" s="23"/>
      <c r="H59" s="7">
        <f t="shared" si="1"/>
        <v>0</v>
      </c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'Май 2014'!E60</f>
        <v>0</v>
      </c>
      <c r="E60" s="114"/>
      <c r="F60" s="7">
        <f t="shared" si="3"/>
        <v>0</v>
      </c>
      <c r="G60" s="23">
        <f>'СВОД 2014'!$B$228</f>
        <v>3.08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164">
        <v>0.57999999999999996</v>
      </c>
      <c r="E61" s="166">
        <v>0.57999999999999996</v>
      </c>
      <c r="F61" s="7">
        <f t="shared" si="3"/>
        <v>0</v>
      </c>
      <c r="G61" s="23">
        <f>'СВОД 2014'!$B$228</f>
        <v>3.08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'Май 2014'!E62</f>
        <v>1.64</v>
      </c>
      <c r="E62" s="114">
        <v>1.64</v>
      </c>
      <c r="F62" s="7">
        <f t="shared" si="3"/>
        <v>0</v>
      </c>
      <c r="G62" s="23">
        <f>'СВОД 2014'!$B$228</f>
        <v>3.08</v>
      </c>
      <c r="H62" s="7">
        <f t="shared" si="1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'Май 2014'!E63</f>
        <v>1.63</v>
      </c>
      <c r="E63" s="114">
        <v>3.18</v>
      </c>
      <c r="F63" s="7">
        <f t="shared" si="3"/>
        <v>1.5500000000000003</v>
      </c>
      <c r="G63" s="23">
        <f>'СВОД 2014'!$B$228</f>
        <v>3.08</v>
      </c>
      <c r="H63" s="7">
        <f t="shared" si="1"/>
        <v>4.7699999999999996</v>
      </c>
      <c r="I63" s="10">
        <v>0</v>
      </c>
      <c r="J63" s="9">
        <f t="shared" si="0"/>
        <v>4.7699999999999996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'Май 2014'!E64</f>
        <v>114.98</v>
      </c>
      <c r="E64" s="114">
        <v>114.98</v>
      </c>
      <c r="F64" s="7">
        <f t="shared" si="3"/>
        <v>0</v>
      </c>
      <c r="G64" s="23">
        <f>'СВОД 2014'!$B$228</f>
        <v>3.08</v>
      </c>
      <c r="H64" s="7">
        <f t="shared" si="1"/>
        <v>0</v>
      </c>
      <c r="I64" s="10">
        <v>1000</v>
      </c>
      <c r="J64" s="9">
        <f t="shared" si="0"/>
        <v>-1000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'Май 2014'!E65</f>
        <v>48.04</v>
      </c>
      <c r="E65" s="114">
        <v>101.11</v>
      </c>
      <c r="F65" s="7">
        <f t="shared" si="3"/>
        <v>53.07</v>
      </c>
      <c r="G65" s="23">
        <f>'СВОД 2014'!$B$228</f>
        <v>3.08</v>
      </c>
      <c r="H65" s="7">
        <f t="shared" si="1"/>
        <v>163.46</v>
      </c>
      <c r="I65" s="10">
        <v>0</v>
      </c>
      <c r="J65" s="9">
        <f t="shared" si="0"/>
        <v>163.46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'Май 2014'!E66</f>
        <v>0</v>
      </c>
      <c r="E66" s="114"/>
      <c r="F66" s="7">
        <f t="shared" si="3"/>
        <v>0</v>
      </c>
      <c r="G66" s="23">
        <f>'СВОД 2014'!$B$228</f>
        <v>3.08</v>
      </c>
      <c r="H66" s="7">
        <f t="shared" si="1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'Май 2014'!E67</f>
        <v>1.56</v>
      </c>
      <c r="E67" s="114">
        <v>2.5499999999999998</v>
      </c>
      <c r="F67" s="7">
        <f t="shared" si="3"/>
        <v>0.98999999999999977</v>
      </c>
      <c r="G67" s="23">
        <f>'СВОД 2014'!$B$228</f>
        <v>3.08</v>
      </c>
      <c r="H67" s="7">
        <f t="shared" ref="H67:H130" si="4">ROUND(F67*G67,2)</f>
        <v>3.05</v>
      </c>
      <c r="I67" s="10">
        <v>0</v>
      </c>
      <c r="J67" s="9">
        <f t="shared" si="0"/>
        <v>3.05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'Май 2014'!E68</f>
        <v>0</v>
      </c>
      <c r="E68" s="114"/>
      <c r="F68" s="7">
        <f t="shared" si="3"/>
        <v>0</v>
      </c>
      <c r="G68" s="23">
        <f>'СВОД 2014'!$B$228</f>
        <v>3.08</v>
      </c>
      <c r="H68" s="7">
        <f t="shared" si="4"/>
        <v>0</v>
      </c>
      <c r="I68" s="10">
        <v>0</v>
      </c>
      <c r="J68" s="9">
        <f t="shared" ref="J68:J134" si="5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'Май 2014'!E69</f>
        <v>9.5</v>
      </c>
      <c r="E69" s="114">
        <v>9.5</v>
      </c>
      <c r="F69" s="7">
        <f t="shared" si="3"/>
        <v>0</v>
      </c>
      <c r="G69" s="23">
        <f>'СВОД 2014'!$B$228</f>
        <v>3.08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'Май 2014'!E70</f>
        <v>32.799999999999997</v>
      </c>
      <c r="E70" s="114">
        <v>497.7</v>
      </c>
      <c r="F70" s="7">
        <f t="shared" si="3"/>
        <v>464.9</v>
      </c>
      <c r="G70" s="23">
        <f>'СВОД 2014'!$B$228</f>
        <v>3.08</v>
      </c>
      <c r="H70" s="7">
        <f t="shared" si="4"/>
        <v>1431.89</v>
      </c>
      <c r="I70" s="10">
        <v>0</v>
      </c>
      <c r="J70" s="9">
        <f t="shared" si="5"/>
        <v>1431.89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164">
        <v>0.46</v>
      </c>
      <c r="E71" s="166">
        <v>0.46</v>
      </c>
      <c r="F71" s="7">
        <f t="shared" si="3"/>
        <v>0</v>
      </c>
      <c r="G71" s="23">
        <f>'СВОД 2014'!$B$228</f>
        <v>3.08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'Май 2014'!E72</f>
        <v>0</v>
      </c>
      <c r="E72" s="114"/>
      <c r="F72" s="7"/>
      <c r="G72" s="23">
        <f>'СВОД 2014'!$B$228</f>
        <v>3.08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'Май 2014'!E73</f>
        <v>0.89</v>
      </c>
      <c r="E73" s="114">
        <v>0.89</v>
      </c>
      <c r="F73" s="7">
        <f t="shared" ref="F73:F74" si="6">E73-D73</f>
        <v>0</v>
      </c>
      <c r="G73" s="23">
        <f>'СВОД 2014'!$B$228</f>
        <v>3.08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'Май 2014'!E74</f>
        <v>6.8</v>
      </c>
      <c r="E74" s="114">
        <v>13.7</v>
      </c>
      <c r="F74" s="7">
        <f t="shared" si="6"/>
        <v>6.8999999999999995</v>
      </c>
      <c r="G74" s="23">
        <f>'СВОД 2014'!$B$228</f>
        <v>3.08</v>
      </c>
      <c r="H74" s="7">
        <f t="shared" si="4"/>
        <v>21.25</v>
      </c>
      <c r="I74" s="10">
        <v>0</v>
      </c>
      <c r="J74" s="9">
        <f t="shared" si="5"/>
        <v>21.25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'Май 2014'!E75</f>
        <v>0</v>
      </c>
      <c r="E75" s="114"/>
      <c r="F75" s="7"/>
      <c r="G75" s="23">
        <f>'СВОД 2014'!$B$228</f>
        <v>3.08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'Май 2014'!E76</f>
        <v>0</v>
      </c>
      <c r="E76" s="114"/>
      <c r="F76" s="7"/>
      <c r="G76" s="23">
        <f>'СВОД 2014'!$B$228</f>
        <v>3.08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'Май 2014'!E77</f>
        <v>0</v>
      </c>
      <c r="E77" s="114"/>
      <c r="F77" s="7"/>
      <c r="G77" s="23">
        <f>'СВОД 2014'!$B$228</f>
        <v>3.08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114"/>
      <c r="F78" s="7"/>
      <c r="G78" s="23"/>
      <c r="H78" s="7">
        <f t="shared" si="4"/>
        <v>0</v>
      </c>
      <c r="I78" s="10"/>
      <c r="J78" s="9"/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'Май 2014'!E79</f>
        <v>0</v>
      </c>
      <c r="E79" s="114"/>
      <c r="F79" s="7"/>
      <c r="G79" s="23">
        <f>'СВОД 2014'!$B$228</f>
        <v>3.08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'Май 2014'!E80</f>
        <v>0</v>
      </c>
      <c r="E80" s="114"/>
      <c r="F80" s="7"/>
      <c r="G80" s="23">
        <f>'СВОД 2014'!$B$228</f>
        <v>3.08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'Май 2014'!E81</f>
        <v>0</v>
      </c>
      <c r="E81" s="114"/>
      <c r="F81" s="7"/>
      <c r="G81" s="23">
        <f>'СВОД 2014'!$B$228</f>
        <v>3.08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'Май 2014'!E82</f>
        <v>0</v>
      </c>
      <c r="E82" s="114"/>
      <c r="F82" s="7"/>
      <c r="G82" s="23">
        <f>'СВОД 2014'!$B$228</f>
        <v>3.08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'Май 2014'!E83</f>
        <v>0</v>
      </c>
      <c r="E83" s="114"/>
      <c r="F83" s="7"/>
      <c r="G83" s="23">
        <f>'СВОД 2014'!$B$228</f>
        <v>3.08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'Май 2014'!E84</f>
        <v>0</v>
      </c>
      <c r="E84" s="114"/>
      <c r="F84" s="7"/>
      <c r="G84" s="23">
        <f>'СВОД 2014'!$B$228</f>
        <v>3.08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'Май 2014'!E85</f>
        <v>0</v>
      </c>
      <c r="E85" s="114"/>
      <c r="F85" s="7"/>
      <c r="G85" s="23">
        <f>'СВОД 2014'!$B$228</f>
        <v>3.08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'Май 2014'!E86</f>
        <v>0</v>
      </c>
      <c r="E86" s="114"/>
      <c r="F86" s="7"/>
      <c r="G86" s="23">
        <f>'СВОД 2014'!$B$228</f>
        <v>3.08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'Май 2014'!E87</f>
        <v>0</v>
      </c>
      <c r="E87" s="114"/>
      <c r="F87" s="7"/>
      <c r="G87" s="23">
        <f>'СВОД 2014'!$B$228</f>
        <v>3.08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'Май 2014'!E88</f>
        <v>0</v>
      </c>
      <c r="E88" s="114"/>
      <c r="F88" s="7"/>
      <c r="G88" s="23">
        <f>'СВОД 2014'!$B$228</f>
        <v>3.08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'Май 2014'!E89</f>
        <v>0</v>
      </c>
      <c r="E89" s="114"/>
      <c r="F89" s="7"/>
      <c r="G89" s="23">
        <f>'СВОД 2014'!$B$228</f>
        <v>3.08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'Май 2014'!E90</f>
        <v>0</v>
      </c>
      <c r="E90" s="114"/>
      <c r="F90" s="7"/>
      <c r="G90" s="23">
        <f>'СВОД 2014'!$B$228</f>
        <v>3.08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'Май 2014'!E91</f>
        <v>0</v>
      </c>
      <c r="E91" s="114"/>
      <c r="F91" s="7"/>
      <c r="G91" s="23">
        <f>'СВОД 2014'!$B$228</f>
        <v>3.08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'Май 2014'!E92</f>
        <v>7.22</v>
      </c>
      <c r="E92" s="114">
        <v>7.22</v>
      </c>
      <c r="F92" s="7">
        <f t="shared" ref="F92:F98" si="7">E92-D92</f>
        <v>0</v>
      </c>
      <c r="G92" s="23">
        <f>'СВОД 2014'!$B$228</f>
        <v>3.08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'Май 2014'!E93</f>
        <v>0.92</v>
      </c>
      <c r="E93" s="114">
        <v>124.2</v>
      </c>
      <c r="F93" s="7">
        <f t="shared" si="7"/>
        <v>123.28</v>
      </c>
      <c r="G93" s="23">
        <f>'СВОД 2014'!$B$228</f>
        <v>3.08</v>
      </c>
      <c r="H93" s="7">
        <f t="shared" si="4"/>
        <v>379.7</v>
      </c>
      <c r="I93" s="10">
        <v>0</v>
      </c>
      <c r="J93" s="9">
        <f t="shared" si="5"/>
        <v>379.7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'Май 2014'!E94</f>
        <v>39.5</v>
      </c>
      <c r="E94" s="114">
        <v>165.7</v>
      </c>
      <c r="F94" s="7">
        <f t="shared" si="7"/>
        <v>126.19999999999999</v>
      </c>
      <c r="G94" s="23">
        <f>'СВОД 2014'!$B$228</f>
        <v>3.08</v>
      </c>
      <c r="H94" s="7">
        <f t="shared" si="4"/>
        <v>388.7</v>
      </c>
      <c r="I94" s="10">
        <v>0</v>
      </c>
      <c r="J94" s="9">
        <f t="shared" si="5"/>
        <v>388.7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'Май 2014'!E95</f>
        <v>0</v>
      </c>
      <c r="E95" s="114"/>
      <c r="F95" s="7">
        <f t="shared" si="7"/>
        <v>0</v>
      </c>
      <c r="G95" s="23">
        <f>'СВОД 2014'!$B$228</f>
        <v>3.08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'Май 2014'!E96</f>
        <v>0</v>
      </c>
      <c r="E96" s="114"/>
      <c r="F96" s="7">
        <f t="shared" si="7"/>
        <v>0</v>
      </c>
      <c r="G96" s="23">
        <f>'СВОД 2014'!$B$228</f>
        <v>3.08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'Май 2014'!E97</f>
        <v>1025.3699999999999</v>
      </c>
      <c r="E97" s="114">
        <v>1365.41</v>
      </c>
      <c r="F97" s="7">
        <f t="shared" si="7"/>
        <v>340.04000000000019</v>
      </c>
      <c r="G97" s="23">
        <f>'СВОД 2014'!$B$228</f>
        <v>3.08</v>
      </c>
      <c r="H97" s="7">
        <f t="shared" si="4"/>
        <v>1047.32</v>
      </c>
      <c r="I97" s="10">
        <v>0</v>
      </c>
      <c r="J97" s="9">
        <f t="shared" si="5"/>
        <v>1047.32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'Май 2014'!E98</f>
        <v>0</v>
      </c>
      <c r="E98" s="114"/>
      <c r="F98" s="7">
        <f t="shared" si="7"/>
        <v>0</v>
      </c>
      <c r="G98" s="23">
        <f>'СВОД 2014'!$B$228</f>
        <v>3.08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'Май 2014'!E99</f>
        <v>0</v>
      </c>
      <c r="E99" s="114"/>
      <c r="F99" s="7"/>
      <c r="G99" s="23">
        <f>'СВОД 2014'!$B$228</f>
        <v>3.08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'Май 2014'!E100</f>
        <v>0</v>
      </c>
      <c r="E100" s="114"/>
      <c r="F100" s="7"/>
      <c r="G100" s="23">
        <f>'СВОД 2014'!$B$228</f>
        <v>3.08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'Май 2014'!E101</f>
        <v>0</v>
      </c>
      <c r="E101" s="114"/>
      <c r="F101" s="7"/>
      <c r="G101" s="23">
        <f>'СВОД 2014'!$B$228</f>
        <v>3.08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'Май 2014'!E102</f>
        <v>0</v>
      </c>
      <c r="E102" s="114"/>
      <c r="F102" s="7"/>
      <c r="G102" s="23">
        <f>'СВОД 2014'!$B$228</f>
        <v>3.08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'Май 2014'!E103</f>
        <v>0</v>
      </c>
      <c r="E103" s="114"/>
      <c r="F103" s="7">
        <f t="shared" ref="F103:F112" si="8">E103-D103</f>
        <v>0</v>
      </c>
      <c r="G103" s="23">
        <f>'СВОД 2014'!$B$228</f>
        <v>3.08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'Май 2014'!E104</f>
        <v>0</v>
      </c>
      <c r="E104" s="114"/>
      <c r="F104" s="7">
        <f t="shared" si="8"/>
        <v>0</v>
      </c>
      <c r="G104" s="23">
        <f>'СВОД 2014'!$B$228</f>
        <v>3.08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'Май 2014'!E105</f>
        <v>0</v>
      </c>
      <c r="E105" s="114"/>
      <c r="F105" s="7">
        <f t="shared" si="8"/>
        <v>0</v>
      </c>
      <c r="G105" s="23">
        <f>'СВОД 2014'!$B$228</f>
        <v>3.08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'Май 2014'!E106</f>
        <v>0</v>
      </c>
      <c r="E106" s="114"/>
      <c r="F106" s="7">
        <f t="shared" si="8"/>
        <v>0</v>
      </c>
      <c r="G106" s="23">
        <f>'СВОД 2014'!$B$228</f>
        <v>3.08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'Май 2014'!E107</f>
        <v>1170.98</v>
      </c>
      <c r="E107" s="114">
        <v>1254.47</v>
      </c>
      <c r="F107" s="7">
        <f t="shared" si="8"/>
        <v>83.490000000000009</v>
      </c>
      <c r="G107" s="23">
        <f>'СВОД 2014'!$B$228</f>
        <v>3.08</v>
      </c>
      <c r="H107" s="7">
        <f t="shared" si="4"/>
        <v>257.14999999999998</v>
      </c>
      <c r="I107" s="10">
        <v>0</v>
      </c>
      <c r="J107" s="9">
        <f t="shared" si="5"/>
        <v>257.14999999999998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'Май 2014'!E108</f>
        <v>0</v>
      </c>
      <c r="E108" s="114"/>
      <c r="F108" s="7">
        <f t="shared" si="8"/>
        <v>0</v>
      </c>
      <c r="G108" s="23">
        <f>'СВОД 2014'!$B$228</f>
        <v>3.08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'Май 2014'!E109</f>
        <v>0</v>
      </c>
      <c r="E109" s="114"/>
      <c r="F109" s="7">
        <f t="shared" si="8"/>
        <v>0</v>
      </c>
      <c r="G109" s="23">
        <f>'СВОД 2014'!$B$228</f>
        <v>3.08</v>
      </c>
      <c r="H109" s="7">
        <f t="shared" si="4"/>
        <v>0</v>
      </c>
      <c r="I109" s="10">
        <v>0</v>
      </c>
      <c r="J109" s="9">
        <f t="shared" si="5"/>
        <v>0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'Май 2014'!E110</f>
        <v>72.02</v>
      </c>
      <c r="E110" s="114">
        <v>166.17</v>
      </c>
      <c r="F110" s="7">
        <f t="shared" si="8"/>
        <v>94.149999999999991</v>
      </c>
      <c r="G110" s="23">
        <f>'СВОД 2014'!$B$228</f>
        <v>3.08</v>
      </c>
      <c r="H110" s="7">
        <f t="shared" si="4"/>
        <v>289.98</v>
      </c>
      <c r="I110" s="10">
        <v>400</v>
      </c>
      <c r="J110" s="9">
        <f t="shared" si="5"/>
        <v>-110.01999999999998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'Май 2014'!E111</f>
        <v>0</v>
      </c>
      <c r="E111" s="114"/>
      <c r="F111" s="7">
        <f t="shared" si="8"/>
        <v>0</v>
      </c>
      <c r="G111" s="23">
        <f>'СВОД 2014'!$B$228</f>
        <v>3.08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'Май 2014'!E112</f>
        <v>2133.5100000000002</v>
      </c>
      <c r="E112" s="114">
        <v>2251.92</v>
      </c>
      <c r="F112" s="7">
        <f t="shared" si="8"/>
        <v>118.40999999999985</v>
      </c>
      <c r="G112" s="23">
        <f>'СВОД 2014'!$B$228</f>
        <v>3.08</v>
      </c>
      <c r="H112" s="7">
        <f t="shared" si="4"/>
        <v>364.7</v>
      </c>
      <c r="I112" s="10">
        <v>0</v>
      </c>
      <c r="J112" s="9">
        <f t="shared" si="5"/>
        <v>364.7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'Май 2014'!E113</f>
        <v>0</v>
      </c>
      <c r="E113" s="114"/>
      <c r="F113" s="7"/>
      <c r="G113" s="23">
        <f>'СВОД 2014'!$B$228</f>
        <v>3.08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'Май 2014'!E114</f>
        <v>0</v>
      </c>
      <c r="E114" s="114"/>
      <c r="F114" s="7"/>
      <c r="G114" s="23">
        <f>'СВОД 2014'!$B$228</f>
        <v>3.08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'Май 2014'!E115</f>
        <v>0</v>
      </c>
      <c r="E115" s="114"/>
      <c r="F115" s="7"/>
      <c r="G115" s="23">
        <f>'СВОД 2014'!$B$228</f>
        <v>3.08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'Май 2014'!E116</f>
        <v>0</v>
      </c>
      <c r="E116" s="114"/>
      <c r="F116" s="7"/>
      <c r="G116" s="23">
        <f>'СВОД 2014'!$B$228</f>
        <v>3.08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114"/>
      <c r="F117" s="7"/>
      <c r="G117" s="23">
        <f>'СВОД 2014'!$B$228</f>
        <v>3.08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'Май 2014'!E118</f>
        <v>0</v>
      </c>
      <c r="E118" s="114"/>
      <c r="F118" s="7"/>
      <c r="G118" s="23">
        <f>'СВОД 2014'!$B$228</f>
        <v>3.08</v>
      </c>
      <c r="H118" s="7">
        <f t="shared" si="4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114"/>
      <c r="F119" s="7"/>
      <c r="G119" s="23">
        <f>'СВОД 2014'!$B$228</f>
        <v>3.08</v>
      </c>
      <c r="H119" s="7">
        <f t="shared" si="4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'Май 2014'!E120</f>
        <v>33.79</v>
      </c>
      <c r="E120" s="114">
        <v>38.03</v>
      </c>
      <c r="F120" s="7">
        <f t="shared" ref="F120:F159" si="9">E120-D120</f>
        <v>4.240000000000002</v>
      </c>
      <c r="G120" s="23">
        <f>'СВОД 2014'!$B$228</f>
        <v>3.08</v>
      </c>
      <c r="H120" s="7">
        <f t="shared" si="4"/>
        <v>13.06</v>
      </c>
      <c r="I120" s="10">
        <v>0</v>
      </c>
      <c r="J120" s="9">
        <f t="shared" si="5"/>
        <v>13.06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v>0.63</v>
      </c>
      <c r="E121" s="114">
        <v>0.63</v>
      </c>
      <c r="F121" s="7">
        <f t="shared" si="9"/>
        <v>0</v>
      </c>
      <c r="G121" s="23">
        <f>'СВОД 2014'!$B$228</f>
        <v>3.08</v>
      </c>
      <c r="H121" s="7">
        <f t="shared" si="4"/>
        <v>0</v>
      </c>
      <c r="I121" s="10">
        <v>0</v>
      </c>
      <c r="J121" s="9">
        <f t="shared" si="5"/>
        <v>0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'Май 2014'!E122</f>
        <v>224.99</v>
      </c>
      <c r="E122" s="114">
        <v>235.15</v>
      </c>
      <c r="F122" s="7">
        <f t="shared" si="9"/>
        <v>10.159999999999997</v>
      </c>
      <c r="G122" s="23">
        <f>'СВОД 2014'!$B$228</f>
        <v>3.08</v>
      </c>
      <c r="H122" s="7">
        <f t="shared" si="4"/>
        <v>31.29</v>
      </c>
      <c r="I122" s="10">
        <v>0</v>
      </c>
      <c r="J122" s="9">
        <f t="shared" si="5"/>
        <v>31.29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'Май 2014'!E123</f>
        <v>3455.6</v>
      </c>
      <c r="E123" s="114">
        <v>3529.77</v>
      </c>
      <c r="F123" s="7">
        <f t="shared" si="9"/>
        <v>74.170000000000073</v>
      </c>
      <c r="G123" s="23">
        <f>'СВОД 2014'!$B$228</f>
        <v>3.08</v>
      </c>
      <c r="H123" s="7">
        <f t="shared" si="4"/>
        <v>228.44</v>
      </c>
      <c r="I123" s="10">
        <v>0</v>
      </c>
      <c r="J123" s="9">
        <f t="shared" si="5"/>
        <v>228.44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'Май 2014'!E124</f>
        <v>2880.67</v>
      </c>
      <c r="E124" s="114">
        <v>2939.96</v>
      </c>
      <c r="F124" s="7">
        <f t="shared" si="9"/>
        <v>59.289999999999964</v>
      </c>
      <c r="G124" s="23">
        <f>'СВОД 2014'!$B$228</f>
        <v>3.08</v>
      </c>
      <c r="H124" s="7">
        <f t="shared" si="4"/>
        <v>182.61</v>
      </c>
      <c r="I124" s="10">
        <v>0</v>
      </c>
      <c r="J124" s="9">
        <f t="shared" si="5"/>
        <v>182.61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'Май 2014'!E125</f>
        <v>978.34</v>
      </c>
      <c r="E125" s="114">
        <v>1024.19</v>
      </c>
      <c r="F125" s="7">
        <f t="shared" si="9"/>
        <v>45.850000000000023</v>
      </c>
      <c r="G125" s="23">
        <f>'СВОД 2014'!$B$228</f>
        <v>3.08</v>
      </c>
      <c r="H125" s="7">
        <f t="shared" si="4"/>
        <v>141.22</v>
      </c>
      <c r="I125" s="10">
        <v>0</v>
      </c>
      <c r="J125" s="9">
        <f t="shared" si="5"/>
        <v>141.22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'Май 2014'!E126</f>
        <v>1099.5</v>
      </c>
      <c r="E126" s="114">
        <v>1387.41</v>
      </c>
      <c r="F126" s="7">
        <f t="shared" si="9"/>
        <v>287.91000000000008</v>
      </c>
      <c r="G126" s="23">
        <f>'СВОД 2014'!$B$228</f>
        <v>3.08</v>
      </c>
      <c r="H126" s="7">
        <f t="shared" si="4"/>
        <v>886.76</v>
      </c>
      <c r="I126" s="10">
        <v>0</v>
      </c>
      <c r="J126" s="9">
        <f t="shared" si="5"/>
        <v>886.76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'Май 2014'!E127</f>
        <v>51.08</v>
      </c>
      <c r="E127" s="114">
        <v>67.72</v>
      </c>
      <c r="F127" s="7">
        <f t="shared" si="9"/>
        <v>16.64</v>
      </c>
      <c r="G127" s="23">
        <f>'СВОД 2014'!$B$228</f>
        <v>3.08</v>
      </c>
      <c r="H127" s="7">
        <f t="shared" si="4"/>
        <v>51.25</v>
      </c>
      <c r="I127" s="10">
        <v>0</v>
      </c>
      <c r="J127" s="9">
        <f t="shared" si="5"/>
        <v>51.25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'Май 2014'!E128</f>
        <v>225.2</v>
      </c>
      <c r="E128" s="114">
        <v>237.44</v>
      </c>
      <c r="F128" s="7">
        <f t="shared" si="9"/>
        <v>12.240000000000009</v>
      </c>
      <c r="G128" s="23">
        <f>'СВОД 2014'!$B$228</f>
        <v>3.08</v>
      </c>
      <c r="H128" s="7">
        <f t="shared" si="4"/>
        <v>37.700000000000003</v>
      </c>
      <c r="I128" s="10">
        <v>0</v>
      </c>
      <c r="J128" s="9">
        <f t="shared" si="5"/>
        <v>37.700000000000003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'Май 2014'!E129</f>
        <v>5.7</v>
      </c>
      <c r="E129" s="114">
        <v>6.9</v>
      </c>
      <c r="F129" s="7">
        <f t="shared" si="9"/>
        <v>1.2000000000000002</v>
      </c>
      <c r="G129" s="23">
        <f>'СВОД 2014'!$B$228</f>
        <v>3.08</v>
      </c>
      <c r="H129" s="7">
        <f t="shared" si="4"/>
        <v>3.7</v>
      </c>
      <c r="I129" s="10">
        <v>0</v>
      </c>
      <c r="J129" s="9">
        <f t="shared" si="5"/>
        <v>3.7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'Май 2014'!E130</f>
        <v>93.77</v>
      </c>
      <c r="E130" s="114">
        <v>247.64</v>
      </c>
      <c r="F130" s="7">
        <f t="shared" si="9"/>
        <v>153.87</v>
      </c>
      <c r="G130" s="23">
        <f>'СВОД 2014'!$B$228</f>
        <v>3.08</v>
      </c>
      <c r="H130" s="7">
        <f t="shared" si="4"/>
        <v>473.92</v>
      </c>
      <c r="I130" s="10">
        <v>0</v>
      </c>
      <c r="J130" s="9">
        <f t="shared" si="5"/>
        <v>473.92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'Май 2014'!E131</f>
        <v>6384.76</v>
      </c>
      <c r="E131" s="114">
        <v>6853.76</v>
      </c>
      <c r="F131" s="7">
        <f t="shared" si="9"/>
        <v>469</v>
      </c>
      <c r="G131" s="23">
        <f>'СВОД 2014'!$B$228</f>
        <v>3.08</v>
      </c>
      <c r="H131" s="7">
        <f t="shared" ref="H131:H194" si="10">ROUND(F131*G131,2)</f>
        <v>1444.52</v>
      </c>
      <c r="I131" s="10">
        <v>0</v>
      </c>
      <c r="J131" s="9">
        <f t="shared" si="5"/>
        <v>1444.52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'Май 2014'!E132</f>
        <v>771.92</v>
      </c>
      <c r="E132" s="114">
        <v>1014.16</v>
      </c>
      <c r="F132" s="7">
        <f t="shared" si="9"/>
        <v>242.24</v>
      </c>
      <c r="G132" s="23">
        <f>'СВОД 2014'!$B$228</f>
        <v>3.08</v>
      </c>
      <c r="H132" s="7">
        <f t="shared" si="10"/>
        <v>746.1</v>
      </c>
      <c r="I132" s="10">
        <v>5000</v>
      </c>
      <c r="J132" s="9">
        <f t="shared" si="5"/>
        <v>-4253.8999999999996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'Май 2014'!E133</f>
        <v>831.19</v>
      </c>
      <c r="E133" s="114">
        <v>1368.38</v>
      </c>
      <c r="F133" s="7">
        <f t="shared" si="9"/>
        <v>537.19000000000005</v>
      </c>
      <c r="G133" s="23">
        <f>'СВОД 2014'!$B$228</f>
        <v>3.08</v>
      </c>
      <c r="H133" s="7">
        <f t="shared" si="10"/>
        <v>1654.55</v>
      </c>
      <c r="I133" s="10">
        <v>5000</v>
      </c>
      <c r="J133" s="9">
        <f t="shared" si="5"/>
        <v>-3345.45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'Май 2014'!E134</f>
        <v>2.34</v>
      </c>
      <c r="E134" s="114">
        <v>2.34</v>
      </c>
      <c r="F134" s="7">
        <f t="shared" si="9"/>
        <v>0</v>
      </c>
      <c r="G134" s="23">
        <f>'СВОД 2014'!$B$228</f>
        <v>3.08</v>
      </c>
      <c r="H134" s="7">
        <f t="shared" si="10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'Май 2014'!E135</f>
        <v>2257.85</v>
      </c>
      <c r="E135" s="114">
        <v>2305.52</v>
      </c>
      <c r="F135" s="7">
        <f t="shared" si="9"/>
        <v>47.670000000000073</v>
      </c>
      <c r="G135" s="23">
        <f>'СВОД 2014'!$B$228</f>
        <v>3.08</v>
      </c>
      <c r="H135" s="7">
        <f t="shared" si="10"/>
        <v>146.82</v>
      </c>
      <c r="I135" s="10">
        <v>0</v>
      </c>
      <c r="J135" s="9">
        <f t="shared" ref="J135:J198" si="11">H135-I135</f>
        <v>146.82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'Май 2014'!E136</f>
        <v>2037.32</v>
      </c>
      <c r="E136" s="114">
        <v>2096.08</v>
      </c>
      <c r="F136" s="7">
        <f t="shared" si="9"/>
        <v>58.759999999999991</v>
      </c>
      <c r="G136" s="23">
        <f>'СВОД 2014'!$B$228</f>
        <v>3.08</v>
      </c>
      <c r="H136" s="7">
        <f t="shared" si="10"/>
        <v>180.98</v>
      </c>
      <c r="I136" s="10">
        <v>0</v>
      </c>
      <c r="J136" s="9">
        <f t="shared" si="11"/>
        <v>180.98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'Май 2014'!E137</f>
        <v>0</v>
      </c>
      <c r="E137" s="114"/>
      <c r="F137" s="7">
        <f t="shared" si="9"/>
        <v>0</v>
      </c>
      <c r="G137" s="23">
        <f>'СВОД 2014'!$B$228</f>
        <v>3.08</v>
      </c>
      <c r="H137" s="7">
        <f t="shared" si="10"/>
        <v>0</v>
      </c>
      <c r="I137" s="10">
        <v>0</v>
      </c>
      <c r="J137" s="9">
        <f t="shared" si="11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'Май 2014'!E138</f>
        <v>0</v>
      </c>
      <c r="E138" s="114"/>
      <c r="F138" s="7">
        <f t="shared" si="9"/>
        <v>0</v>
      </c>
      <c r="G138" s="23">
        <f>'СВОД 2014'!$B$228</f>
        <v>3.08</v>
      </c>
      <c r="H138" s="7">
        <f t="shared" si="10"/>
        <v>0</v>
      </c>
      <c r="I138" s="10">
        <v>0</v>
      </c>
      <c r="J138" s="9">
        <f t="shared" si="11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'Май 2014'!E139</f>
        <v>0</v>
      </c>
      <c r="E139" s="114"/>
      <c r="F139" s="7">
        <f t="shared" si="9"/>
        <v>0</v>
      </c>
      <c r="G139" s="23">
        <f>'СВОД 2014'!$B$228</f>
        <v>3.08</v>
      </c>
      <c r="H139" s="7">
        <f t="shared" si="10"/>
        <v>0</v>
      </c>
      <c r="I139" s="10">
        <v>0</v>
      </c>
      <c r="J139" s="9">
        <f t="shared" si="11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'Май 2014'!E140</f>
        <v>0.72</v>
      </c>
      <c r="E140" s="114">
        <v>0.72</v>
      </c>
      <c r="F140" s="7">
        <f t="shared" si="9"/>
        <v>0</v>
      </c>
      <c r="G140" s="23">
        <f>'СВОД 2014'!$B$228</f>
        <v>3.08</v>
      </c>
      <c r="H140" s="7">
        <f t="shared" si="10"/>
        <v>0</v>
      </c>
      <c r="I140" s="10">
        <v>0</v>
      </c>
      <c r="J140" s="9">
        <f t="shared" si="11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'Май 2014'!E141</f>
        <v>100.75</v>
      </c>
      <c r="E141" s="114">
        <v>126.92</v>
      </c>
      <c r="F141" s="7">
        <f t="shared" si="9"/>
        <v>26.17</v>
      </c>
      <c r="G141" s="23">
        <f>'СВОД 2014'!$B$228</f>
        <v>3.08</v>
      </c>
      <c r="H141" s="7">
        <f t="shared" si="10"/>
        <v>80.599999999999994</v>
      </c>
      <c r="I141" s="10">
        <v>0</v>
      </c>
      <c r="J141" s="9">
        <f t="shared" si="11"/>
        <v>80.599999999999994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'Май 2014'!E142</f>
        <v>0</v>
      </c>
      <c r="E142" s="114"/>
      <c r="F142" s="7">
        <f t="shared" si="9"/>
        <v>0</v>
      </c>
      <c r="G142" s="23">
        <f>'СВОД 2014'!$B$228</f>
        <v>3.08</v>
      </c>
      <c r="H142" s="7">
        <f t="shared" si="10"/>
        <v>0</v>
      </c>
      <c r="I142" s="10">
        <v>0</v>
      </c>
      <c r="J142" s="9">
        <f t="shared" si="11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'Май 2014'!E143</f>
        <v>167.63</v>
      </c>
      <c r="E143" s="114">
        <v>236.63</v>
      </c>
      <c r="F143" s="7">
        <f t="shared" si="9"/>
        <v>69</v>
      </c>
      <c r="G143" s="23">
        <f>'СВОД 2014'!$B$228</f>
        <v>3.08</v>
      </c>
      <c r="H143" s="7">
        <f t="shared" si="10"/>
        <v>212.52</v>
      </c>
      <c r="I143" s="10">
        <v>0</v>
      </c>
      <c r="J143" s="9">
        <f t="shared" si="11"/>
        <v>212.52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'Май 2014'!E144</f>
        <v>25.77</v>
      </c>
      <c r="E144" s="114">
        <v>58.57</v>
      </c>
      <c r="F144" s="7">
        <f t="shared" si="9"/>
        <v>32.799999999999997</v>
      </c>
      <c r="G144" s="23">
        <f>'СВОД 2014'!$B$228</f>
        <v>3.08</v>
      </c>
      <c r="H144" s="7">
        <f t="shared" si="10"/>
        <v>101.02</v>
      </c>
      <c r="I144" s="10">
        <v>0</v>
      </c>
      <c r="J144" s="9">
        <f t="shared" si="11"/>
        <v>101.02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'Май 2014'!E145</f>
        <v>187.17</v>
      </c>
      <c r="E145" s="114">
        <v>308</v>
      </c>
      <c r="F145" s="7">
        <f t="shared" si="9"/>
        <v>120.83000000000001</v>
      </c>
      <c r="G145" s="23">
        <f>'СВОД 2014'!$B$228</f>
        <v>3.08</v>
      </c>
      <c r="H145" s="7">
        <f t="shared" si="10"/>
        <v>372.16</v>
      </c>
      <c r="I145" s="10">
        <v>0</v>
      </c>
      <c r="J145" s="9">
        <f t="shared" si="11"/>
        <v>372.16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'Май 2014'!E146</f>
        <v>230.8</v>
      </c>
      <c r="E146" s="114">
        <v>231.7</v>
      </c>
      <c r="F146" s="7">
        <f t="shared" si="9"/>
        <v>0.89999999999997726</v>
      </c>
      <c r="G146" s="23">
        <f>'СВОД 2014'!$B$228</f>
        <v>3.08</v>
      </c>
      <c r="H146" s="7">
        <f t="shared" si="10"/>
        <v>2.77</v>
      </c>
      <c r="I146" s="10">
        <v>0</v>
      </c>
      <c r="J146" s="9">
        <f t="shared" si="11"/>
        <v>2.77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'Май 2014'!E147</f>
        <v>376.76</v>
      </c>
      <c r="E147" s="114">
        <v>406</v>
      </c>
      <c r="F147" s="7">
        <f t="shared" si="9"/>
        <v>29.240000000000009</v>
      </c>
      <c r="G147" s="23">
        <f>'СВОД 2014'!$B$228</f>
        <v>3.08</v>
      </c>
      <c r="H147" s="7">
        <f t="shared" si="10"/>
        <v>90.06</v>
      </c>
      <c r="I147" s="10">
        <v>0</v>
      </c>
      <c r="J147" s="9">
        <f t="shared" si="11"/>
        <v>90.06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'Май 2014'!E148</f>
        <v>129.6</v>
      </c>
      <c r="E148" s="114">
        <v>175.47</v>
      </c>
      <c r="F148" s="7">
        <f t="shared" si="9"/>
        <v>45.870000000000005</v>
      </c>
      <c r="G148" s="23">
        <f>'СВОД 2014'!$B$228</f>
        <v>3.08</v>
      </c>
      <c r="H148" s="7">
        <f t="shared" si="10"/>
        <v>141.28</v>
      </c>
      <c r="I148" s="10">
        <v>0</v>
      </c>
      <c r="J148" s="9">
        <f t="shared" si="11"/>
        <v>141.28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'Май 2014'!E149</f>
        <v>444.69</v>
      </c>
      <c r="E149" s="114">
        <v>594.30999999999995</v>
      </c>
      <c r="F149" s="7">
        <f t="shared" si="9"/>
        <v>149.61999999999995</v>
      </c>
      <c r="G149" s="23">
        <f>'СВОД 2014'!$B$228</f>
        <v>3.08</v>
      </c>
      <c r="H149" s="7">
        <f t="shared" si="10"/>
        <v>460.83</v>
      </c>
      <c r="I149" s="10">
        <v>1229.97</v>
      </c>
      <c r="J149" s="9">
        <f t="shared" si="11"/>
        <v>-769.1400000000001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'Май 2014'!E150</f>
        <v>495.64</v>
      </c>
      <c r="E150" s="114">
        <v>582.44000000000005</v>
      </c>
      <c r="F150" s="7">
        <f t="shared" si="9"/>
        <v>86.800000000000068</v>
      </c>
      <c r="G150" s="23">
        <f>'СВОД 2014'!$B$228</f>
        <v>3.08</v>
      </c>
      <c r="H150" s="7">
        <f t="shared" si="10"/>
        <v>267.33999999999997</v>
      </c>
      <c r="I150" s="10">
        <v>0</v>
      </c>
      <c r="J150" s="9">
        <f t="shared" si="11"/>
        <v>267.33999999999997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'Май 2014'!E151</f>
        <v>1399.33</v>
      </c>
      <c r="E151" s="114">
        <v>1954.28</v>
      </c>
      <c r="F151" s="7">
        <f t="shared" si="9"/>
        <v>554.95000000000005</v>
      </c>
      <c r="G151" s="23">
        <f>'СВОД 2014'!$B$228</f>
        <v>3.08</v>
      </c>
      <c r="H151" s="7">
        <f t="shared" si="10"/>
        <v>1709.25</v>
      </c>
      <c r="I151" s="10">
        <v>1300</v>
      </c>
      <c r="J151" s="9">
        <f t="shared" si="11"/>
        <v>409.25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'Май 2014'!E152</f>
        <v>1822.74</v>
      </c>
      <c r="E152" s="114">
        <v>1906.37</v>
      </c>
      <c r="F152" s="7">
        <f t="shared" si="9"/>
        <v>83.629999999999882</v>
      </c>
      <c r="G152" s="23">
        <f>'СВОД 2014'!$B$228</f>
        <v>3.08</v>
      </c>
      <c r="H152" s="7">
        <f t="shared" si="10"/>
        <v>257.58</v>
      </c>
      <c r="I152" s="10">
        <v>155.25</v>
      </c>
      <c r="J152" s="9">
        <f t="shared" si="11"/>
        <v>102.32999999999998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'Май 2014'!E153</f>
        <v>0</v>
      </c>
      <c r="E153" s="114"/>
      <c r="F153" s="7">
        <f t="shared" si="9"/>
        <v>0</v>
      </c>
      <c r="G153" s="23">
        <f>'СВОД 2014'!$B$228</f>
        <v>3.08</v>
      </c>
      <c r="H153" s="7">
        <f t="shared" si="10"/>
        <v>0</v>
      </c>
      <c r="I153" s="10">
        <v>0</v>
      </c>
      <c r="J153" s="9">
        <f t="shared" si="11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'Май 2014'!E154</f>
        <v>0</v>
      </c>
      <c r="E154" s="114"/>
      <c r="F154" s="7">
        <f t="shared" si="9"/>
        <v>0</v>
      </c>
      <c r="G154" s="23">
        <f>'СВОД 2014'!$B$228</f>
        <v>3.08</v>
      </c>
      <c r="H154" s="7">
        <f t="shared" si="10"/>
        <v>0</v>
      </c>
      <c r="I154" s="10">
        <v>0</v>
      </c>
      <c r="J154" s="9">
        <f t="shared" si="11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'Май 2014'!E155</f>
        <v>0</v>
      </c>
      <c r="E155" s="114"/>
      <c r="F155" s="7">
        <f t="shared" si="9"/>
        <v>0</v>
      </c>
      <c r="G155" s="23">
        <f>'СВОД 2014'!$B$228</f>
        <v>3.08</v>
      </c>
      <c r="H155" s="7">
        <f t="shared" si="10"/>
        <v>0</v>
      </c>
      <c r="I155" s="10">
        <v>0</v>
      </c>
      <c r="J155" s="9">
        <f t="shared" si="11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'Май 2014'!E156</f>
        <v>1777.16</v>
      </c>
      <c r="E156" s="114">
        <v>1826.55</v>
      </c>
      <c r="F156" s="7">
        <f t="shared" si="9"/>
        <v>49.389999999999873</v>
      </c>
      <c r="G156" s="23">
        <f>'СВОД 2014'!$B$228</f>
        <v>3.08</v>
      </c>
      <c r="H156" s="7">
        <f t="shared" si="10"/>
        <v>152.12</v>
      </c>
      <c r="I156" s="10">
        <v>0</v>
      </c>
      <c r="J156" s="9">
        <f t="shared" si="11"/>
        <v>152.12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'Май 2014'!E157</f>
        <v>0</v>
      </c>
      <c r="E157" s="114"/>
      <c r="F157" s="7">
        <f t="shared" si="9"/>
        <v>0</v>
      </c>
      <c r="G157" s="23">
        <f>'СВОД 2014'!$B$228</f>
        <v>3.08</v>
      </c>
      <c r="H157" s="7">
        <f t="shared" si="10"/>
        <v>0</v>
      </c>
      <c r="I157" s="10">
        <v>0</v>
      </c>
      <c r="J157" s="9">
        <f t="shared" si="11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'Май 2014'!E158</f>
        <v>0</v>
      </c>
      <c r="E158" s="114"/>
      <c r="F158" s="7">
        <f t="shared" si="9"/>
        <v>0</v>
      </c>
      <c r="G158" s="23">
        <f>'СВОД 2014'!$B$228</f>
        <v>3.08</v>
      </c>
      <c r="H158" s="7">
        <f t="shared" si="10"/>
        <v>0</v>
      </c>
      <c r="I158" s="10">
        <v>0</v>
      </c>
      <c r="J158" s="9">
        <f t="shared" si="11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164">
        <v>0.54</v>
      </c>
      <c r="E159" s="166">
        <v>0.54</v>
      </c>
      <c r="F159" s="7">
        <f t="shared" si="9"/>
        <v>0</v>
      </c>
      <c r="G159" s="23">
        <f>'СВОД 2014'!$B$228</f>
        <v>3.08</v>
      </c>
      <c r="H159" s="7">
        <f t="shared" si="10"/>
        <v>0</v>
      </c>
      <c r="I159" s="10">
        <v>0</v>
      </c>
      <c r="J159" s="9">
        <f t="shared" si="11"/>
        <v>0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'Май 2014'!E160</f>
        <v>0</v>
      </c>
      <c r="E160" s="114"/>
      <c r="F160" s="7"/>
      <c r="G160" s="23">
        <f>'СВОД 2014'!$B$228</f>
        <v>3.08</v>
      </c>
      <c r="H160" s="7">
        <f t="shared" si="10"/>
        <v>0</v>
      </c>
      <c r="I160" s="10">
        <v>0</v>
      </c>
      <c r="J160" s="9">
        <f t="shared" si="11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'Май 2014'!E161</f>
        <v>138.57</v>
      </c>
      <c r="E161" s="114">
        <v>163.08000000000001</v>
      </c>
      <c r="F161" s="7">
        <f>E161-D161</f>
        <v>24.510000000000019</v>
      </c>
      <c r="G161" s="23">
        <f>'СВОД 2014'!$B$228</f>
        <v>3.08</v>
      </c>
      <c r="H161" s="7">
        <f t="shared" si="10"/>
        <v>75.489999999999995</v>
      </c>
      <c r="I161" s="10">
        <v>0</v>
      </c>
      <c r="J161" s="9">
        <f t="shared" si="11"/>
        <v>75.489999999999995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'Май 2014'!E162</f>
        <v>0</v>
      </c>
      <c r="E162" s="114"/>
      <c r="F162" s="7"/>
      <c r="G162" s="23">
        <f>'СВОД 2014'!$B$228</f>
        <v>3.08</v>
      </c>
      <c r="H162" s="7">
        <f t="shared" si="10"/>
        <v>0</v>
      </c>
      <c r="I162" s="10">
        <v>0</v>
      </c>
      <c r="J162" s="9">
        <f t="shared" si="11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'Май 2014'!E163</f>
        <v>0</v>
      </c>
      <c r="E163" s="114"/>
      <c r="F163" s="7"/>
      <c r="G163" s="23">
        <f>'СВОД 2014'!$B$228</f>
        <v>3.08</v>
      </c>
      <c r="H163" s="7">
        <f t="shared" si="10"/>
        <v>0</v>
      </c>
      <c r="I163" s="10">
        <v>0</v>
      </c>
      <c r="J163" s="9">
        <f t="shared" si="11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'Май 2014'!E164</f>
        <v>0</v>
      </c>
      <c r="E164" s="114"/>
      <c r="F164" s="7"/>
      <c r="G164" s="23">
        <f>'СВОД 2014'!$B$228</f>
        <v>3.08</v>
      </c>
      <c r="H164" s="7">
        <f t="shared" si="10"/>
        <v>0</v>
      </c>
      <c r="I164" s="10">
        <v>0</v>
      </c>
      <c r="J164" s="9">
        <f t="shared" si="11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'Май 2014'!E165</f>
        <v>50.99</v>
      </c>
      <c r="E165" s="114">
        <v>71.599999999999994</v>
      </c>
      <c r="F165" s="7">
        <f t="shared" ref="F165:F167" si="12">E165-D165</f>
        <v>20.609999999999992</v>
      </c>
      <c r="G165" s="23">
        <f>'СВОД 2014'!$B$228</f>
        <v>3.08</v>
      </c>
      <c r="H165" s="7">
        <f t="shared" si="10"/>
        <v>63.48</v>
      </c>
      <c r="I165" s="10">
        <v>0</v>
      </c>
      <c r="J165" s="9">
        <f t="shared" si="11"/>
        <v>63.48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'Май 2014'!E166</f>
        <v>1293.6099999999999</v>
      </c>
      <c r="E166" s="114">
        <v>1294.96</v>
      </c>
      <c r="F166" s="7">
        <f t="shared" si="12"/>
        <v>1.3500000000001364</v>
      </c>
      <c r="G166" s="23">
        <f>'СВОД 2014'!$B$228</f>
        <v>3.08</v>
      </c>
      <c r="H166" s="7">
        <f t="shared" si="10"/>
        <v>4.16</v>
      </c>
      <c r="I166" s="10">
        <v>1995.24</v>
      </c>
      <c r="J166" s="9">
        <f t="shared" si="11"/>
        <v>-1991.08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'Май 2014'!E167</f>
        <v>0</v>
      </c>
      <c r="E167" s="114"/>
      <c r="F167" s="7">
        <f t="shared" si="12"/>
        <v>0</v>
      </c>
      <c r="G167" s="23">
        <f>'СВОД 2014'!$B$228</f>
        <v>3.08</v>
      </c>
      <c r="H167" s="7">
        <f t="shared" si="10"/>
        <v>0</v>
      </c>
      <c r="I167" s="10">
        <v>0</v>
      </c>
      <c r="J167" s="9">
        <f t="shared" si="11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'Май 2014'!E168</f>
        <v>0</v>
      </c>
      <c r="E168" s="114"/>
      <c r="F168" s="7"/>
      <c r="G168" s="23">
        <f>'СВОД 2014'!$B$228</f>
        <v>3.08</v>
      </c>
      <c r="H168" s="7">
        <f t="shared" si="10"/>
        <v>0</v>
      </c>
      <c r="I168" s="10">
        <v>0</v>
      </c>
      <c r="J168" s="9">
        <f t="shared" si="11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'Май 2014'!E169</f>
        <v>0.41</v>
      </c>
      <c r="E169" s="114">
        <v>118.76</v>
      </c>
      <c r="F169" s="7">
        <f t="shared" ref="F169:F170" si="13">E169-D169</f>
        <v>118.35000000000001</v>
      </c>
      <c r="G169" s="23">
        <f>'СВОД 2014'!$B$228</f>
        <v>3.08</v>
      </c>
      <c r="H169" s="7">
        <f t="shared" si="10"/>
        <v>364.52</v>
      </c>
      <c r="I169" s="10">
        <v>0</v>
      </c>
      <c r="J169" s="9">
        <f t="shared" si="11"/>
        <v>364.52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'Май 2014'!E170</f>
        <v>0</v>
      </c>
      <c r="E170" s="114"/>
      <c r="F170" s="7">
        <f t="shared" si="13"/>
        <v>0</v>
      </c>
      <c r="G170" s="23">
        <f>'СВОД 2014'!$B$228</f>
        <v>3.08</v>
      </c>
      <c r="H170" s="7">
        <f t="shared" si="10"/>
        <v>0</v>
      </c>
      <c r="I170" s="10">
        <v>0</v>
      </c>
      <c r="J170" s="9">
        <f t="shared" si="11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'Май 2014'!E171</f>
        <v>0</v>
      </c>
      <c r="E171" s="114"/>
      <c r="F171" s="7"/>
      <c r="G171" s="23">
        <f>'СВОД 2014'!$B$228</f>
        <v>3.08</v>
      </c>
      <c r="H171" s="7">
        <f t="shared" si="10"/>
        <v>0</v>
      </c>
      <c r="I171" s="10">
        <v>0</v>
      </c>
      <c r="J171" s="9">
        <f t="shared" si="11"/>
        <v>0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'Май 2014'!E172</f>
        <v>0</v>
      </c>
      <c r="E172" s="114"/>
      <c r="F172" s="7"/>
      <c r="G172" s="23">
        <f>'СВОД 2014'!$B$228</f>
        <v>3.08</v>
      </c>
      <c r="H172" s="7">
        <f t="shared" si="10"/>
        <v>0</v>
      </c>
      <c r="I172" s="10">
        <v>0</v>
      </c>
      <c r="J172" s="9">
        <f t="shared" si="11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'Май 2014'!E173</f>
        <v>968.17</v>
      </c>
      <c r="E173" s="114">
        <v>996.41</v>
      </c>
      <c r="F173" s="7">
        <f>E173-D173</f>
        <v>28.240000000000009</v>
      </c>
      <c r="G173" s="23">
        <f>'СВОД 2014'!$B$228</f>
        <v>3.08</v>
      </c>
      <c r="H173" s="7">
        <f t="shared" si="10"/>
        <v>86.98</v>
      </c>
      <c r="I173" s="10">
        <v>0</v>
      </c>
      <c r="J173" s="9">
        <f t="shared" si="11"/>
        <v>86.98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'Май 2014'!E174</f>
        <v>0</v>
      </c>
      <c r="E174" s="114"/>
      <c r="F174" s="7"/>
      <c r="G174" s="23">
        <f>'СВОД 2014'!$B$228</f>
        <v>3.08</v>
      </c>
      <c r="H174" s="7">
        <f t="shared" si="10"/>
        <v>0</v>
      </c>
      <c r="I174" s="10">
        <v>0</v>
      </c>
      <c r="J174" s="9">
        <f t="shared" si="11"/>
        <v>0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'Май 2014'!E175</f>
        <v>0</v>
      </c>
      <c r="E175" s="114"/>
      <c r="F175" s="7"/>
      <c r="G175" s="23">
        <f>'СВОД 2014'!$B$228</f>
        <v>3.08</v>
      </c>
      <c r="H175" s="7">
        <f t="shared" si="10"/>
        <v>0</v>
      </c>
      <c r="I175" s="10">
        <v>0</v>
      </c>
      <c r="J175" s="9">
        <f t="shared" si="11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164">
        <v>0.56999999999999995</v>
      </c>
      <c r="E176" s="166">
        <v>0.56999999999999995</v>
      </c>
      <c r="F176" s="7">
        <f t="shared" ref="F176:F199" si="14">E176-D176</f>
        <v>0</v>
      </c>
      <c r="G176" s="23">
        <f>'СВОД 2014'!$B$228</f>
        <v>3.08</v>
      </c>
      <c r="H176" s="7">
        <f t="shared" si="10"/>
        <v>0</v>
      </c>
      <c r="I176" s="10">
        <v>0</v>
      </c>
      <c r="J176" s="9">
        <f t="shared" si="11"/>
        <v>0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'Май 2014'!E177</f>
        <v>280.29000000000002</v>
      </c>
      <c r="E177" s="114">
        <v>399.05</v>
      </c>
      <c r="F177" s="7">
        <f t="shared" si="14"/>
        <v>118.75999999999999</v>
      </c>
      <c r="G177" s="23">
        <f>'СВОД 2014'!$B$228</f>
        <v>3.08</v>
      </c>
      <c r="H177" s="7">
        <f t="shared" si="10"/>
        <v>365.78</v>
      </c>
      <c r="I177" s="10">
        <v>0</v>
      </c>
      <c r="J177" s="9">
        <f t="shared" si="11"/>
        <v>365.78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'Май 2014'!E178</f>
        <v>0</v>
      </c>
      <c r="E178" s="114"/>
      <c r="F178" s="7">
        <f t="shared" si="14"/>
        <v>0</v>
      </c>
      <c r="G178" s="23">
        <f>'СВОД 2014'!$B$228</f>
        <v>3.08</v>
      </c>
      <c r="H178" s="7">
        <f t="shared" si="10"/>
        <v>0</v>
      </c>
      <c r="I178" s="10">
        <v>0</v>
      </c>
      <c r="J178" s="9">
        <f t="shared" si="11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v>0.56999999999999995</v>
      </c>
      <c r="E179" s="114">
        <v>0.56999999999999995</v>
      </c>
      <c r="F179" s="7">
        <f t="shared" si="14"/>
        <v>0</v>
      </c>
      <c r="G179" s="23">
        <f>'СВОД 2014'!$B$228</f>
        <v>3.08</v>
      </c>
      <c r="H179" s="7">
        <f t="shared" si="10"/>
        <v>0</v>
      </c>
      <c r="I179" s="10">
        <v>0</v>
      </c>
      <c r="J179" s="9">
        <f t="shared" si="11"/>
        <v>0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'Май 2014'!E180</f>
        <v>0</v>
      </c>
      <c r="E180" s="114"/>
      <c r="F180" s="7">
        <f t="shared" si="14"/>
        <v>0</v>
      </c>
      <c r="G180" s="23">
        <f>'СВОД 2014'!$B$228</f>
        <v>3.08</v>
      </c>
      <c r="H180" s="7">
        <f t="shared" si="10"/>
        <v>0</v>
      </c>
      <c r="I180" s="10">
        <v>0</v>
      </c>
      <c r="J180" s="9">
        <f t="shared" si="11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'Май 2014'!E181</f>
        <v>1476.56</v>
      </c>
      <c r="E181" s="114">
        <v>1536.59</v>
      </c>
      <c r="F181" s="7">
        <f t="shared" si="14"/>
        <v>60.029999999999973</v>
      </c>
      <c r="G181" s="23">
        <f>'СВОД 2014'!$B$228</f>
        <v>3.08</v>
      </c>
      <c r="H181" s="7">
        <f t="shared" si="10"/>
        <v>184.89</v>
      </c>
      <c r="I181" s="10">
        <v>0</v>
      </c>
      <c r="J181" s="9">
        <f t="shared" si="11"/>
        <v>184.89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'Май 2014'!E182</f>
        <v>0.72</v>
      </c>
      <c r="E182" s="114">
        <v>93.05</v>
      </c>
      <c r="F182" s="7">
        <f t="shared" si="14"/>
        <v>92.33</v>
      </c>
      <c r="G182" s="23">
        <f>'СВОД 2014'!$B$228</f>
        <v>3.08</v>
      </c>
      <c r="H182" s="7">
        <f t="shared" si="10"/>
        <v>284.38</v>
      </c>
      <c r="I182" s="10">
        <v>0</v>
      </c>
      <c r="J182" s="9">
        <f t="shared" si="11"/>
        <v>284.38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'Май 2014'!E183</f>
        <v>284.7</v>
      </c>
      <c r="E183" s="114">
        <v>516.20000000000005</v>
      </c>
      <c r="F183" s="7">
        <f t="shared" si="14"/>
        <v>231.50000000000006</v>
      </c>
      <c r="G183" s="23">
        <f>'СВОД 2014'!$B$228</f>
        <v>3.08</v>
      </c>
      <c r="H183" s="7">
        <f t="shared" si="10"/>
        <v>713.02</v>
      </c>
      <c r="I183" s="10">
        <v>3000</v>
      </c>
      <c r="J183" s="9">
        <f t="shared" si="11"/>
        <v>-2286.98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'Май 2014'!E184</f>
        <v>2.64</v>
      </c>
      <c r="E184" s="114">
        <v>5.08</v>
      </c>
      <c r="F184" s="7">
        <f t="shared" si="14"/>
        <v>2.44</v>
      </c>
      <c r="G184" s="23">
        <f>'СВОД 2014'!$B$228</f>
        <v>3.08</v>
      </c>
      <c r="H184" s="7">
        <f t="shared" si="10"/>
        <v>7.52</v>
      </c>
      <c r="I184" s="10">
        <v>0</v>
      </c>
      <c r="J184" s="9">
        <f t="shared" si="11"/>
        <v>7.52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'Май 2014'!E185</f>
        <v>5.53</v>
      </c>
      <c r="E185" s="114">
        <v>5.55</v>
      </c>
      <c r="F185" s="7">
        <f t="shared" si="14"/>
        <v>1.9999999999999574E-2</v>
      </c>
      <c r="G185" s="23">
        <f>'СВОД 2014'!$B$228</f>
        <v>3.08</v>
      </c>
      <c r="H185" s="7">
        <f t="shared" si="10"/>
        <v>0.06</v>
      </c>
      <c r="I185" s="10">
        <v>0</v>
      </c>
      <c r="J185" s="9">
        <f t="shared" si="11"/>
        <v>0.06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'Май 2014'!E186</f>
        <v>16611.48</v>
      </c>
      <c r="E186" s="114">
        <v>17105.75</v>
      </c>
      <c r="F186" s="7">
        <f t="shared" si="14"/>
        <v>494.27000000000044</v>
      </c>
      <c r="G186" s="23">
        <f>'СВОД 2014'!$B$228</f>
        <v>3.08</v>
      </c>
      <c r="H186" s="7">
        <f t="shared" si="10"/>
        <v>1522.35</v>
      </c>
      <c r="I186" s="10">
        <v>0</v>
      </c>
      <c r="J186" s="9">
        <f t="shared" si="11"/>
        <v>1522.35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'Май 2014'!E187</f>
        <v>7791.77</v>
      </c>
      <c r="E187" s="114">
        <v>8050.27</v>
      </c>
      <c r="F187" s="7">
        <f t="shared" si="14"/>
        <v>258.5</v>
      </c>
      <c r="G187" s="23">
        <f>'СВОД 2014'!$B$228</f>
        <v>3.08</v>
      </c>
      <c r="H187" s="7">
        <f t="shared" si="10"/>
        <v>796.18</v>
      </c>
      <c r="I187" s="10">
        <v>2000</v>
      </c>
      <c r="J187" s="9">
        <f t="shared" si="11"/>
        <v>-1203.8200000000002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'Май 2014'!E188</f>
        <v>124.64</v>
      </c>
      <c r="E188" s="114">
        <v>166.35</v>
      </c>
      <c r="F188" s="7">
        <f t="shared" si="14"/>
        <v>41.709999999999994</v>
      </c>
      <c r="G188" s="23">
        <f>'СВОД 2014'!$B$228</f>
        <v>3.08</v>
      </c>
      <c r="H188" s="7">
        <f t="shared" si="10"/>
        <v>128.47</v>
      </c>
      <c r="I188" s="10">
        <v>0</v>
      </c>
      <c r="J188" s="9">
        <f t="shared" si="11"/>
        <v>128.47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'Май 2014'!E189</f>
        <v>0</v>
      </c>
      <c r="E189" s="114">
        <v>0</v>
      </c>
      <c r="F189" s="7">
        <f t="shared" si="14"/>
        <v>0</v>
      </c>
      <c r="G189" s="23">
        <f>'СВОД 2014'!$B$228</f>
        <v>3.08</v>
      </c>
      <c r="H189" s="7">
        <f t="shared" si="10"/>
        <v>0</v>
      </c>
      <c r="I189" s="10">
        <v>0</v>
      </c>
      <c r="J189" s="9">
        <f t="shared" si="11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'Май 2014'!E190</f>
        <v>1104.8800000000001</v>
      </c>
      <c r="E190" s="114">
        <v>1104.8800000000001</v>
      </c>
      <c r="F190" s="7">
        <f t="shared" si="14"/>
        <v>0</v>
      </c>
      <c r="G190" s="23">
        <f>'СВОД 2014'!$B$228</f>
        <v>3.08</v>
      </c>
      <c r="H190" s="7">
        <f t="shared" si="10"/>
        <v>0</v>
      </c>
      <c r="I190" s="10">
        <v>0</v>
      </c>
      <c r="J190" s="9">
        <f t="shared" si="11"/>
        <v>0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'Май 2014'!E191</f>
        <v>0</v>
      </c>
      <c r="E191" s="114"/>
      <c r="F191" s="7">
        <f t="shared" si="14"/>
        <v>0</v>
      </c>
      <c r="G191" s="23">
        <f>'СВОД 2014'!$B$228</f>
        <v>3.08</v>
      </c>
      <c r="H191" s="7">
        <f t="shared" si="10"/>
        <v>0</v>
      </c>
      <c r="I191" s="10">
        <v>0</v>
      </c>
      <c r="J191" s="9">
        <f t="shared" si="11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'Май 2014'!E192</f>
        <v>1.41</v>
      </c>
      <c r="E192" s="114">
        <v>1.41</v>
      </c>
      <c r="F192" s="7">
        <f t="shared" si="14"/>
        <v>0</v>
      </c>
      <c r="G192" s="23">
        <f>'СВОД 2014'!$B$228</f>
        <v>3.08</v>
      </c>
      <c r="H192" s="7">
        <f t="shared" si="10"/>
        <v>0</v>
      </c>
      <c r="I192" s="10">
        <v>0</v>
      </c>
      <c r="J192" s="9">
        <f t="shared" si="11"/>
        <v>0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'Май 2014'!E193</f>
        <v>0</v>
      </c>
      <c r="E193" s="114"/>
      <c r="F193" s="7">
        <f t="shared" si="14"/>
        <v>0</v>
      </c>
      <c r="G193" s="23">
        <f>'СВОД 2014'!$B$228</f>
        <v>3.08</v>
      </c>
      <c r="H193" s="7">
        <f t="shared" si="10"/>
        <v>0</v>
      </c>
      <c r="I193" s="10">
        <v>0</v>
      </c>
      <c r="J193" s="9">
        <f t="shared" si="11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v>0.41</v>
      </c>
      <c r="E194" s="114">
        <v>0.41</v>
      </c>
      <c r="F194" s="7">
        <f t="shared" si="14"/>
        <v>0</v>
      </c>
      <c r="G194" s="23">
        <f>'СВОД 2014'!$B$228</f>
        <v>3.08</v>
      </c>
      <c r="H194" s="7">
        <f t="shared" si="10"/>
        <v>0</v>
      </c>
      <c r="I194" s="10">
        <v>0</v>
      </c>
      <c r="J194" s="9">
        <f t="shared" si="11"/>
        <v>0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'Май 2014'!E195</f>
        <v>444.06</v>
      </c>
      <c r="E195" s="114">
        <v>499.2</v>
      </c>
      <c r="F195" s="7">
        <f t="shared" si="14"/>
        <v>55.139999999999986</v>
      </c>
      <c r="G195" s="23">
        <f>'СВОД 2014'!$B$228</f>
        <v>3.08</v>
      </c>
      <c r="H195" s="7">
        <f t="shared" ref="H195:H216" si="15">ROUND(F195*G195,2)</f>
        <v>169.83</v>
      </c>
      <c r="I195" s="10">
        <v>0</v>
      </c>
      <c r="J195" s="9">
        <f t="shared" si="11"/>
        <v>169.83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'Май 2014'!E196</f>
        <v>11.02</v>
      </c>
      <c r="E196" s="114">
        <v>33.590000000000003</v>
      </c>
      <c r="F196" s="7">
        <f t="shared" si="14"/>
        <v>22.570000000000004</v>
      </c>
      <c r="G196" s="23">
        <f>'СВОД 2014'!$B$228</f>
        <v>3.08</v>
      </c>
      <c r="H196" s="7">
        <f t="shared" si="15"/>
        <v>69.52</v>
      </c>
      <c r="I196" s="10">
        <v>0</v>
      </c>
      <c r="J196" s="9">
        <f t="shared" si="11"/>
        <v>69.52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v>0.48</v>
      </c>
      <c r="E197" s="114">
        <v>0.48</v>
      </c>
      <c r="F197" s="7">
        <f t="shared" si="14"/>
        <v>0</v>
      </c>
      <c r="G197" s="23">
        <f>'СВОД 2014'!$B$228</f>
        <v>3.08</v>
      </c>
      <c r="H197" s="7">
        <f t="shared" si="15"/>
        <v>0</v>
      </c>
      <c r="I197" s="10">
        <v>0</v>
      </c>
      <c r="J197" s="9">
        <f t="shared" si="11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'Май 2014'!E198</f>
        <v>0</v>
      </c>
      <c r="E198" s="114"/>
      <c r="F198" s="7">
        <f t="shared" si="14"/>
        <v>0</v>
      </c>
      <c r="G198" s="23">
        <f>'СВОД 2014'!$B$228</f>
        <v>3.08</v>
      </c>
      <c r="H198" s="7">
        <f t="shared" si="15"/>
        <v>0</v>
      </c>
      <c r="I198" s="10">
        <v>0</v>
      </c>
      <c r="J198" s="9">
        <f t="shared" si="11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'Май 2014'!E199</f>
        <v>0</v>
      </c>
      <c r="E199" s="114"/>
      <c r="F199" s="7">
        <f t="shared" si="14"/>
        <v>0</v>
      </c>
      <c r="G199" s="23">
        <f>'СВОД 2014'!$B$228</f>
        <v>3.08</v>
      </c>
      <c r="H199" s="7">
        <f t="shared" si="15"/>
        <v>0</v>
      </c>
      <c r="I199" s="10">
        <v>0</v>
      </c>
      <c r="J199" s="9">
        <f t="shared" ref="J199:J215" si="16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'Май 2014'!E200</f>
        <v>0</v>
      </c>
      <c r="E200" s="114"/>
      <c r="F200" s="7"/>
      <c r="G200" s="23">
        <f>'СВОД 2014'!$B$228</f>
        <v>3.08</v>
      </c>
      <c r="H200" s="7">
        <f t="shared" si="15"/>
        <v>0</v>
      </c>
      <c r="I200" s="10">
        <v>0</v>
      </c>
      <c r="J200" s="9">
        <f t="shared" si="16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'Май 2014'!E201</f>
        <v>0</v>
      </c>
      <c r="E201" s="114"/>
      <c r="F201" s="7">
        <f>E201-D201</f>
        <v>0</v>
      </c>
      <c r="G201" s="23">
        <f>'СВОД 2014'!$B$228</f>
        <v>3.08</v>
      </c>
      <c r="H201" s="7">
        <f t="shared" si="15"/>
        <v>0</v>
      </c>
      <c r="I201" s="10">
        <v>0</v>
      </c>
      <c r="J201" s="9">
        <f t="shared" si="16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'Май 2014'!E202</f>
        <v>0</v>
      </c>
      <c r="E202" s="114"/>
      <c r="F202" s="7"/>
      <c r="G202" s="23">
        <f>'СВОД 2014'!$B$228</f>
        <v>3.08</v>
      </c>
      <c r="H202" s="7">
        <f t="shared" si="15"/>
        <v>0</v>
      </c>
      <c r="I202" s="10">
        <v>0</v>
      </c>
      <c r="J202" s="9">
        <f t="shared" si="16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'Май 2014'!E203</f>
        <v>92.3</v>
      </c>
      <c r="E203" s="114">
        <v>112.6</v>
      </c>
      <c r="F203" s="7">
        <f>E203-D203</f>
        <v>20.299999999999997</v>
      </c>
      <c r="G203" s="23">
        <f>'СВОД 2014'!$B$228</f>
        <v>3.08</v>
      </c>
      <c r="H203" s="7">
        <f t="shared" si="15"/>
        <v>62.52</v>
      </c>
      <c r="I203" s="10">
        <v>0</v>
      </c>
      <c r="J203" s="9">
        <f t="shared" si="16"/>
        <v>62.52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'Май 2014'!E204</f>
        <v>0</v>
      </c>
      <c r="E204" s="114"/>
      <c r="F204" s="7"/>
      <c r="G204" s="23">
        <f>'СВОД 2014'!$B$228</f>
        <v>3.08</v>
      </c>
      <c r="H204" s="7">
        <f t="shared" si="15"/>
        <v>0</v>
      </c>
      <c r="I204" s="10">
        <v>0</v>
      </c>
      <c r="J204" s="9">
        <f t="shared" si="16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'Май 2014'!E205</f>
        <v>0</v>
      </c>
      <c r="E205" s="114"/>
      <c r="F205" s="7">
        <f t="shared" ref="F205:F216" si="17">E205-D205</f>
        <v>0</v>
      </c>
      <c r="G205" s="23">
        <f>'СВОД 2014'!$B$228</f>
        <v>3.08</v>
      </c>
      <c r="H205" s="7">
        <f t="shared" si="15"/>
        <v>0</v>
      </c>
      <c r="I205" s="10">
        <v>0</v>
      </c>
      <c r="J205" s="9">
        <f t="shared" si="16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'Май 2014'!E206</f>
        <v>0</v>
      </c>
      <c r="E206" s="114"/>
      <c r="F206" s="7">
        <f t="shared" si="17"/>
        <v>0</v>
      </c>
      <c r="G206" s="23">
        <f>'СВОД 2014'!$B$228</f>
        <v>3.08</v>
      </c>
      <c r="H206" s="7">
        <f t="shared" si="15"/>
        <v>0</v>
      </c>
      <c r="I206" s="10">
        <v>0</v>
      </c>
      <c r="J206" s="9">
        <f t="shared" si="16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'Май 2014'!E207</f>
        <v>96.66</v>
      </c>
      <c r="E207" s="114">
        <v>472.63</v>
      </c>
      <c r="F207" s="7">
        <f t="shared" si="17"/>
        <v>375.97</v>
      </c>
      <c r="G207" s="23">
        <f>'СВОД 2014'!$B$228</f>
        <v>3.08</v>
      </c>
      <c r="H207" s="7">
        <f t="shared" si="15"/>
        <v>1157.99</v>
      </c>
      <c r="I207" s="10">
        <v>0</v>
      </c>
      <c r="J207" s="9">
        <f t="shared" si="16"/>
        <v>1157.99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'Май 2014'!E208</f>
        <v>727.46</v>
      </c>
      <c r="E208" s="114">
        <v>1154.33</v>
      </c>
      <c r="F208" s="7">
        <f t="shared" si="17"/>
        <v>426.86999999999989</v>
      </c>
      <c r="G208" s="23">
        <f>'СВОД 2014'!$B$228</f>
        <v>3.08</v>
      </c>
      <c r="H208" s="7">
        <f t="shared" si="15"/>
        <v>1314.76</v>
      </c>
      <c r="I208" s="10">
        <v>2151</v>
      </c>
      <c r="J208" s="9">
        <f t="shared" si="16"/>
        <v>-836.24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'Май 2014'!E209</f>
        <v>0</v>
      </c>
      <c r="E209" s="114"/>
      <c r="F209" s="7">
        <f t="shared" si="17"/>
        <v>0</v>
      </c>
      <c r="G209" s="23">
        <f>'СВОД 2014'!$B$228</f>
        <v>3.08</v>
      </c>
      <c r="H209" s="7">
        <f t="shared" si="15"/>
        <v>0</v>
      </c>
      <c r="I209" s="10">
        <v>0</v>
      </c>
      <c r="J209" s="9">
        <f t="shared" si="16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'Май 2014'!E210</f>
        <v>0</v>
      </c>
      <c r="E210" s="114"/>
      <c r="F210" s="7">
        <f t="shared" si="17"/>
        <v>0</v>
      </c>
      <c r="G210" s="23">
        <f>'СВОД 2014'!$B$228</f>
        <v>3.08</v>
      </c>
      <c r="H210" s="7">
        <f t="shared" si="15"/>
        <v>0</v>
      </c>
      <c r="I210" s="10">
        <v>0</v>
      </c>
      <c r="J210" s="9">
        <f t="shared" si="16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'Май 2014'!E211</f>
        <v>5352.35</v>
      </c>
      <c r="E211" s="114">
        <v>5352.35</v>
      </c>
      <c r="F211" s="7">
        <f t="shared" si="17"/>
        <v>0</v>
      </c>
      <c r="G211" s="23">
        <f>'СВОД 2014'!$B$228</f>
        <v>3.08</v>
      </c>
      <c r="H211" s="7">
        <f t="shared" si="15"/>
        <v>0</v>
      </c>
      <c r="I211" s="10">
        <v>0</v>
      </c>
      <c r="J211" s="9">
        <f t="shared" si="16"/>
        <v>0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'Май 2014'!E212</f>
        <v>3</v>
      </c>
      <c r="E212" s="114">
        <v>3</v>
      </c>
      <c r="F212" s="7">
        <f t="shared" si="17"/>
        <v>0</v>
      </c>
      <c r="G212" s="23">
        <f>'СВОД 2014'!$B$228</f>
        <v>3.08</v>
      </c>
      <c r="H212" s="7">
        <f t="shared" si="15"/>
        <v>0</v>
      </c>
      <c r="I212" s="10">
        <v>0</v>
      </c>
      <c r="J212" s="61">
        <f t="shared" si="16"/>
        <v>0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'Май 2014'!E213</f>
        <v>10107.780000000001</v>
      </c>
      <c r="E213" s="49">
        <v>10360.27</v>
      </c>
      <c r="F213" s="7">
        <f t="shared" si="17"/>
        <v>252.48999999999978</v>
      </c>
      <c r="G213" s="23">
        <f>'СВОД 2014'!$B$228</f>
        <v>3.08</v>
      </c>
      <c r="H213" s="7">
        <f t="shared" si="15"/>
        <v>777.67</v>
      </c>
      <c r="I213" s="10">
        <v>0</v>
      </c>
      <c r="J213" s="9">
        <f t="shared" si="16"/>
        <v>777.67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'Май 2014'!E214</f>
        <v>4391.57</v>
      </c>
      <c r="E214" s="49">
        <v>4531.1899999999996</v>
      </c>
      <c r="F214" s="7">
        <f t="shared" si="17"/>
        <v>139.61999999999989</v>
      </c>
      <c r="G214" s="23">
        <f>'СВОД 2014'!$B$228</f>
        <v>3.08</v>
      </c>
      <c r="H214" s="7">
        <f t="shared" si="15"/>
        <v>430.03</v>
      </c>
      <c r="I214" s="10">
        <v>0</v>
      </c>
      <c r="J214" s="9">
        <f t="shared" si="16"/>
        <v>430.03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'Май 2014'!E215</f>
        <v>5903.39</v>
      </c>
      <c r="E215" s="49">
        <v>5903.39</v>
      </c>
      <c r="F215" s="7">
        <f t="shared" si="17"/>
        <v>0</v>
      </c>
      <c r="G215" s="23">
        <f>'СВОД 2014'!$B$228</f>
        <v>3.08</v>
      </c>
      <c r="H215" s="7">
        <f t="shared" si="15"/>
        <v>0</v>
      </c>
      <c r="I215" s="10">
        <v>0</v>
      </c>
      <c r="J215" s="9">
        <f t="shared" si="16"/>
        <v>0</v>
      </c>
    </row>
    <row r="216" spans="1:10" ht="16.5" thickBot="1" x14ac:dyDescent="0.3">
      <c r="A216" s="47" t="s">
        <v>173</v>
      </c>
      <c r="B216" s="20"/>
      <c r="C216" s="20"/>
      <c r="D216" s="49">
        <f>'Май 2014'!E216</f>
        <v>15323.43</v>
      </c>
      <c r="E216" s="49">
        <v>15814.41</v>
      </c>
      <c r="F216" s="7">
        <f t="shared" si="17"/>
        <v>490.97999999999956</v>
      </c>
      <c r="G216" s="23">
        <f>'СВОД 2014'!$B$228</f>
        <v>3.08</v>
      </c>
      <c r="H216" s="7">
        <f t="shared" si="15"/>
        <v>1512.22</v>
      </c>
      <c r="I216" s="10">
        <v>0</v>
      </c>
      <c r="J216" s="9">
        <f t="shared" ref="J216" si="18">H216-I216</f>
        <v>1512.22</v>
      </c>
    </row>
    <row r="217" spans="1:10" ht="16.5" hidden="1" thickBot="1" x14ac:dyDescent="0.3">
      <c r="A217" s="144"/>
      <c r="B217" s="77"/>
      <c r="C217" s="77"/>
      <c r="D217" s="54"/>
      <c r="E217" s="117"/>
      <c r="F217" s="54"/>
      <c r="G217" s="54"/>
      <c r="H217" s="145"/>
      <c r="I217" s="160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13432.749999999996</v>
      </c>
      <c r="G218" s="64"/>
      <c r="H218" s="16">
        <f>SUM(H2:H216)</f>
        <v>41372.849999999984</v>
      </c>
      <c r="I218" s="161">
        <f>SUM(I2:I216)</f>
        <v>56553.440000000002</v>
      </c>
      <c r="J218" s="16">
        <f>SUM(J2:J216)</f>
        <v>-15180.589999999998</v>
      </c>
    </row>
    <row r="220" spans="1:10" x14ac:dyDescent="0.25">
      <c r="I220" s="113">
        <f>H218-H216-H214-H213</f>
        <v>38652.929999999986</v>
      </c>
    </row>
  </sheetData>
  <autoFilter ref="A1:J216">
    <sortState ref="A2:J210">
      <sortCondition ref="B1:B210"/>
    </sortState>
  </autoFilter>
  <conditionalFormatting sqref="C2:C212">
    <cfRule type="cellIs" dxfId="13" priority="1" operator="equal">
      <formula>0</formula>
    </cfRule>
    <cfRule type="cellIs" dxfId="12" priority="2" operator="equal">
      <formula>"а"</formula>
    </cfRule>
  </conditionalFormatting>
  <hyperlinks>
    <hyperlink ref="K1" location="'СВОД 2014'!Область_печати" display="СВОД 2014"/>
  </hyperlinks>
  <pageMargins left="0.23622047244094491" right="0.23622047244094491" top="0.74803149606299213" bottom="0.74803149606299213" header="0.31496062992125984" footer="0.31496062992125984"/>
  <pageSetup paperSize="9" scale="94" fitToHeight="2" orientation="portrait" horizontalDpi="0" verticalDpi="0" r:id="rId1"/>
  <headerFooter>
    <oddHeader>&amp;C&amp;"Times New Roman,полужирный"&amp;14ИЮНЬ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200" activePane="bottomLeft" state="frozen"/>
      <selection activeCell="A58" sqref="A58:A59"/>
      <selection pane="bottomLeft" activeCell="H213" sqref="H213:H21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4257812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159" t="s">
        <v>124</v>
      </c>
      <c r="J1" s="12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'Июнь 2014'!E2</f>
        <v>1321.49</v>
      </c>
      <c r="E2" s="50">
        <v>1344.23</v>
      </c>
      <c r="F2" s="7">
        <f>E2-D2</f>
        <v>22.740000000000009</v>
      </c>
      <c r="G2" s="23">
        <f>'СВОД 2014'!$B$229</f>
        <v>3.11</v>
      </c>
      <c r="H2" s="7">
        <f>ROUND(F2*G2,2)</f>
        <v>70.72</v>
      </c>
      <c r="I2" s="9">
        <v>3344</v>
      </c>
      <c r="J2" s="9">
        <f t="shared" ref="J2:J67" si="0">H2-I2</f>
        <v>-3273.28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'Июнь 2014'!E3</f>
        <v>278.27999999999997</v>
      </c>
      <c r="E3" s="51">
        <v>278.27999999999997</v>
      </c>
      <c r="F3" s="7">
        <f t="shared" ref="F3:F68" si="1">E3-D3</f>
        <v>0</v>
      </c>
      <c r="G3" s="23">
        <f>'СВОД 2014'!$B$229</f>
        <v>3.11</v>
      </c>
      <c r="H3" s="7">
        <f t="shared" ref="H3:H66" si="2">ROUND(F3*G3,2)</f>
        <v>0</v>
      </c>
      <c r="I3" s="10">
        <v>0</v>
      </c>
      <c r="J3" s="9">
        <f t="shared" si="0"/>
        <v>0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'Июнь 2014'!E4</f>
        <v>903.3</v>
      </c>
      <c r="E4" s="51">
        <v>903.3</v>
      </c>
      <c r="F4" s="7">
        <f t="shared" si="1"/>
        <v>0</v>
      </c>
      <c r="G4" s="23">
        <f>'СВОД 2014'!$B$229</f>
        <v>3.11</v>
      </c>
      <c r="H4" s="7">
        <f t="shared" si="2"/>
        <v>0</v>
      </c>
      <c r="I4" s="10">
        <v>0</v>
      </c>
      <c r="J4" s="9">
        <f t="shared" si="0"/>
        <v>0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'Июнь 2014'!E5</f>
        <v>248.3</v>
      </c>
      <c r="E5" s="51">
        <v>279.17</v>
      </c>
      <c r="F5" s="7">
        <f t="shared" si="1"/>
        <v>30.870000000000005</v>
      </c>
      <c r="G5" s="23">
        <f>'СВОД 2014'!$B$229</f>
        <v>3.11</v>
      </c>
      <c r="H5" s="7">
        <f t="shared" si="2"/>
        <v>96.01</v>
      </c>
      <c r="I5" s="10">
        <v>0</v>
      </c>
      <c r="J5" s="9">
        <f t="shared" si="0"/>
        <v>96.01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'Июнь 2014'!E6</f>
        <v>323.01</v>
      </c>
      <c r="E6" s="51">
        <v>400.79</v>
      </c>
      <c r="F6" s="7">
        <f t="shared" si="1"/>
        <v>77.78000000000003</v>
      </c>
      <c r="G6" s="23">
        <f>'СВОД 2014'!$B$229</f>
        <v>3.11</v>
      </c>
      <c r="H6" s="7">
        <f t="shared" si="2"/>
        <v>241.9</v>
      </c>
      <c r="I6" s="10">
        <v>0</v>
      </c>
      <c r="J6" s="9">
        <f t="shared" si="0"/>
        <v>241.9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'Июнь 2014'!E7</f>
        <v>8530.89</v>
      </c>
      <c r="E7" s="51">
        <v>8665.43</v>
      </c>
      <c r="F7" s="7">
        <f t="shared" si="1"/>
        <v>134.54000000000087</v>
      </c>
      <c r="G7" s="23">
        <f>'СВОД 2014'!$B$229</f>
        <v>3.11</v>
      </c>
      <c r="H7" s="7">
        <f t="shared" si="2"/>
        <v>418.42</v>
      </c>
      <c r="I7" s="10">
        <v>26000</v>
      </c>
      <c r="J7" s="9">
        <f t="shared" si="0"/>
        <v>-25581.58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'Июнь 2014'!E8</f>
        <v>0</v>
      </c>
      <c r="E8" s="51"/>
      <c r="F8" s="7">
        <f t="shared" si="1"/>
        <v>0</v>
      </c>
      <c r="G8" s="23">
        <f>'СВОД 2014'!$B$229</f>
        <v>3.11</v>
      </c>
      <c r="H8" s="7">
        <f t="shared" si="2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/>
      <c r="G9" s="23">
        <f>'СВОД 2014'!$B$229</f>
        <v>3.11</v>
      </c>
      <c r="H9" s="7">
        <f t="shared" si="2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'Июнь 2014'!E10</f>
        <v>1782.02</v>
      </c>
      <c r="E10" s="51">
        <v>2276.9899999999998</v>
      </c>
      <c r="F10" s="7">
        <f t="shared" si="1"/>
        <v>494.9699999999998</v>
      </c>
      <c r="G10" s="23">
        <f>'СВОД 2014'!$B$229</f>
        <v>3.11</v>
      </c>
      <c r="H10" s="7">
        <f t="shared" si="2"/>
        <v>1539.36</v>
      </c>
      <c r="I10" s="10">
        <v>0</v>
      </c>
      <c r="J10" s="9">
        <f t="shared" si="0"/>
        <v>1539.36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'Июнь 2014'!E11</f>
        <v>1014.51</v>
      </c>
      <c r="E11" s="51">
        <v>1348.13</v>
      </c>
      <c r="F11" s="7">
        <f t="shared" si="1"/>
        <v>333.62000000000012</v>
      </c>
      <c r="G11" s="23">
        <f>'СВОД 2014'!$B$229</f>
        <v>3.11</v>
      </c>
      <c r="H11" s="7">
        <f t="shared" si="2"/>
        <v>1037.56</v>
      </c>
      <c r="I11" s="10">
        <v>500</v>
      </c>
      <c r="J11" s="9">
        <f t="shared" si="0"/>
        <v>537.55999999999995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'Июнь 2014'!E12</f>
        <v>25.57</v>
      </c>
      <c r="E12" s="51">
        <v>29.79</v>
      </c>
      <c r="F12" s="7">
        <f t="shared" si="1"/>
        <v>4.2199999999999989</v>
      </c>
      <c r="G12" s="23">
        <f>'СВОД 2014'!$B$229</f>
        <v>3.11</v>
      </c>
      <c r="H12" s="7">
        <f t="shared" si="2"/>
        <v>13.12</v>
      </c>
      <c r="I12" s="10">
        <v>0</v>
      </c>
      <c r="J12" s="9">
        <f t="shared" si="0"/>
        <v>13.12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'Июнь 2014'!E13</f>
        <v>8.83</v>
      </c>
      <c r="E13" s="51">
        <v>13.33</v>
      </c>
      <c r="F13" s="7">
        <f t="shared" si="1"/>
        <v>4.5</v>
      </c>
      <c r="G13" s="23">
        <f>'СВОД 2014'!$B$229</f>
        <v>3.11</v>
      </c>
      <c r="H13" s="7">
        <f t="shared" si="2"/>
        <v>14</v>
      </c>
      <c r="I13" s="10">
        <v>0</v>
      </c>
      <c r="J13" s="9">
        <f t="shared" si="0"/>
        <v>14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'Июнь 2014'!E14</f>
        <v>117.34</v>
      </c>
      <c r="E14" s="51">
        <v>178.09</v>
      </c>
      <c r="F14" s="7">
        <f t="shared" si="1"/>
        <v>60.75</v>
      </c>
      <c r="G14" s="23">
        <f>'СВОД 2014'!$B$229</f>
        <v>3.11</v>
      </c>
      <c r="H14" s="7">
        <f t="shared" si="2"/>
        <v>188.93</v>
      </c>
      <c r="I14" s="10">
        <v>0</v>
      </c>
      <c r="J14" s="9">
        <f t="shared" si="0"/>
        <v>188.93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'Июнь 2014'!E15</f>
        <v>0</v>
      </c>
      <c r="E15" s="51"/>
      <c r="F15" s="7">
        <f t="shared" si="1"/>
        <v>0</v>
      </c>
      <c r="G15" s="23">
        <f>'СВОД 2014'!$B$229</f>
        <v>3.11</v>
      </c>
      <c r="H15" s="7">
        <f t="shared" si="2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'Июнь 2014'!E16</f>
        <v>2843.11</v>
      </c>
      <c r="E16" s="51">
        <v>3460.13</v>
      </c>
      <c r="F16" s="7">
        <f t="shared" si="1"/>
        <v>617.02</v>
      </c>
      <c r="G16" s="23">
        <f>'СВОД 2014'!$B$229</f>
        <v>3.11</v>
      </c>
      <c r="H16" s="7">
        <f t="shared" si="2"/>
        <v>1918.93</v>
      </c>
      <c r="I16" s="10">
        <v>5000</v>
      </c>
      <c r="J16" s="9">
        <f t="shared" si="0"/>
        <v>-3081.0699999999997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'Июнь 2014'!E17</f>
        <v>1295.1500000000001</v>
      </c>
      <c r="E17" s="51">
        <v>1298.43</v>
      </c>
      <c r="F17" s="7">
        <f t="shared" si="1"/>
        <v>3.2799999999999727</v>
      </c>
      <c r="G17" s="23">
        <f>'СВОД 2014'!$B$229</f>
        <v>3.11</v>
      </c>
      <c r="H17" s="7">
        <f t="shared" si="2"/>
        <v>10.199999999999999</v>
      </c>
      <c r="I17" s="10">
        <v>0</v>
      </c>
      <c r="J17" s="9">
        <f t="shared" si="0"/>
        <v>10.199999999999999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'Июнь 2014'!E18</f>
        <v>737.48</v>
      </c>
      <c r="E18" s="51">
        <v>783.04</v>
      </c>
      <c r="F18" s="7">
        <f t="shared" si="1"/>
        <v>45.559999999999945</v>
      </c>
      <c r="G18" s="23">
        <f>'СВОД 2014'!$B$229</f>
        <v>3.11</v>
      </c>
      <c r="H18" s="7">
        <f t="shared" si="2"/>
        <v>141.69</v>
      </c>
      <c r="I18" s="10">
        <v>0</v>
      </c>
      <c r="J18" s="9">
        <f t="shared" si="0"/>
        <v>141.69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'Июнь 2014'!E19</f>
        <v>0</v>
      </c>
      <c r="E19" s="51"/>
      <c r="F19" s="7">
        <f t="shared" si="1"/>
        <v>0</v>
      </c>
      <c r="G19" s="23">
        <f>'СВОД 2014'!$B$229</f>
        <v>3.11</v>
      </c>
      <c r="H19" s="7">
        <f t="shared" si="2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'Июнь 2014'!E20</f>
        <v>481.49</v>
      </c>
      <c r="E20" s="51">
        <v>532.77</v>
      </c>
      <c r="F20" s="7">
        <f t="shared" si="1"/>
        <v>51.279999999999973</v>
      </c>
      <c r="G20" s="23">
        <f>'СВОД 2014'!$B$229</f>
        <v>3.11</v>
      </c>
      <c r="H20" s="7">
        <f t="shared" si="2"/>
        <v>159.47999999999999</v>
      </c>
      <c r="I20" s="10">
        <v>29.62</v>
      </c>
      <c r="J20" s="9">
        <f t="shared" si="0"/>
        <v>129.85999999999999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'Июнь 2014'!E21</f>
        <v>3205.51</v>
      </c>
      <c r="E21" s="51">
        <v>3566.08</v>
      </c>
      <c r="F21" s="7">
        <f t="shared" si="1"/>
        <v>360.56999999999971</v>
      </c>
      <c r="G21" s="23">
        <f>'СВОД 2014'!$B$229</f>
        <v>3.11</v>
      </c>
      <c r="H21" s="7">
        <f t="shared" si="2"/>
        <v>1121.3699999999999</v>
      </c>
      <c r="I21" s="10">
        <v>0</v>
      </c>
      <c r="J21" s="9">
        <f t="shared" si="0"/>
        <v>1121.3699999999999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'Июнь 2014'!E22</f>
        <v>1987.83</v>
      </c>
      <c r="E22" s="51">
        <v>2068.6799999999998</v>
      </c>
      <c r="F22" s="7">
        <f t="shared" si="1"/>
        <v>80.849999999999909</v>
      </c>
      <c r="G22" s="23">
        <f>'СВОД 2014'!$B$229</f>
        <v>3.11</v>
      </c>
      <c r="H22" s="7">
        <f t="shared" si="2"/>
        <v>251.44</v>
      </c>
      <c r="I22" s="10">
        <v>0</v>
      </c>
      <c r="J22" s="9">
        <f t="shared" si="0"/>
        <v>251.44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'Июнь 2014'!E23</f>
        <v>0</v>
      </c>
      <c r="E23" s="51"/>
      <c r="F23" s="7">
        <f t="shared" si="1"/>
        <v>0</v>
      </c>
      <c r="G23" s="23">
        <f>'СВОД 2014'!$B$229</f>
        <v>3.11</v>
      </c>
      <c r="H23" s="7">
        <f t="shared" si="2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'Июнь 2014'!E24</f>
        <v>18371.47</v>
      </c>
      <c r="E24" s="51">
        <v>18704.52</v>
      </c>
      <c r="F24" s="7">
        <f t="shared" si="1"/>
        <v>333.04999999999927</v>
      </c>
      <c r="G24" s="23">
        <f>'СВОД 2014'!$B$229</f>
        <v>3.11</v>
      </c>
      <c r="H24" s="7">
        <f t="shared" si="2"/>
        <v>1035.79</v>
      </c>
      <c r="I24" s="10">
        <v>0</v>
      </c>
      <c r="J24" s="9">
        <f t="shared" si="0"/>
        <v>1035.79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'Июнь 2014'!E25</f>
        <v>3461.22</v>
      </c>
      <c r="E25" s="51">
        <v>3568.51</v>
      </c>
      <c r="F25" s="7">
        <f t="shared" si="1"/>
        <v>107.29000000000042</v>
      </c>
      <c r="G25" s="23">
        <f>'СВОД 2014'!$B$229</f>
        <v>3.11</v>
      </c>
      <c r="H25" s="7">
        <f t="shared" si="2"/>
        <v>333.67</v>
      </c>
      <c r="I25" s="10">
        <v>0</v>
      </c>
      <c r="J25" s="9">
        <f t="shared" si="0"/>
        <v>333.67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'Июнь 2014'!E26</f>
        <v>2.79</v>
      </c>
      <c r="E26" s="51">
        <v>4.0599999999999996</v>
      </c>
      <c r="F26" s="7">
        <f t="shared" si="1"/>
        <v>1.2699999999999996</v>
      </c>
      <c r="G26" s="23">
        <f>'СВОД 2014'!$B$229</f>
        <v>3.11</v>
      </c>
      <c r="H26" s="7">
        <f t="shared" si="2"/>
        <v>3.95</v>
      </c>
      <c r="I26" s="10">
        <v>0</v>
      </c>
      <c r="J26" s="9">
        <f t="shared" si="0"/>
        <v>3.95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'Июнь 2014'!E27</f>
        <v>201.8</v>
      </c>
      <c r="E27" s="51">
        <v>207.28</v>
      </c>
      <c r="F27" s="7">
        <f t="shared" si="1"/>
        <v>5.4799999999999898</v>
      </c>
      <c r="G27" s="23">
        <f>'СВОД 2014'!$B$229</f>
        <v>3.11</v>
      </c>
      <c r="H27" s="7">
        <f t="shared" si="2"/>
        <v>17.04</v>
      </c>
      <c r="I27" s="10">
        <v>0</v>
      </c>
      <c r="J27" s="9">
        <f t="shared" si="0"/>
        <v>17.04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'Июнь 2014'!E28</f>
        <v>959.23</v>
      </c>
      <c r="E28" s="51">
        <v>982.88</v>
      </c>
      <c r="F28" s="7">
        <f t="shared" si="1"/>
        <v>23.649999999999977</v>
      </c>
      <c r="G28" s="23">
        <f>'СВОД 2014'!$B$229</f>
        <v>3.11</v>
      </c>
      <c r="H28" s="7">
        <f t="shared" si="2"/>
        <v>73.55</v>
      </c>
      <c r="I28" s="10">
        <v>0</v>
      </c>
      <c r="J28" s="9">
        <f t="shared" si="0"/>
        <v>73.55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'Июнь 2014'!E29</f>
        <v>894.63</v>
      </c>
      <c r="E29" s="51">
        <v>1250.3699999999999</v>
      </c>
      <c r="F29" s="7">
        <f t="shared" si="1"/>
        <v>355.7399999999999</v>
      </c>
      <c r="G29" s="23">
        <f>'СВОД 2014'!$B$229</f>
        <v>3.11</v>
      </c>
      <c r="H29" s="7">
        <f t="shared" si="2"/>
        <v>1106.3499999999999</v>
      </c>
      <c r="I29" s="10">
        <v>0</v>
      </c>
      <c r="J29" s="9">
        <f t="shared" si="0"/>
        <v>1106.3499999999999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'Июнь 2014'!E30</f>
        <v>726.14</v>
      </c>
      <c r="E30" s="51">
        <v>801.54</v>
      </c>
      <c r="F30" s="7">
        <f t="shared" si="1"/>
        <v>75.399999999999977</v>
      </c>
      <c r="G30" s="23">
        <f>'СВОД 2014'!$B$229</f>
        <v>3.11</v>
      </c>
      <c r="H30" s="7">
        <f t="shared" si="2"/>
        <v>234.49</v>
      </c>
      <c r="I30" s="10">
        <v>0</v>
      </c>
      <c r="J30" s="9">
        <f t="shared" si="0"/>
        <v>234.49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'Июнь 2014'!E31</f>
        <v>18.47</v>
      </c>
      <c r="E31" s="51">
        <v>103.9</v>
      </c>
      <c r="F31" s="7">
        <f t="shared" si="1"/>
        <v>85.43</v>
      </c>
      <c r="G31" s="23">
        <f>'СВОД 2014'!$B$229</f>
        <v>3.11</v>
      </c>
      <c r="H31" s="7">
        <f t="shared" si="2"/>
        <v>265.69</v>
      </c>
      <c r="I31" s="10">
        <v>0</v>
      </c>
      <c r="J31" s="9">
        <f t="shared" si="0"/>
        <v>265.69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'Июнь 2014'!E32</f>
        <v>0</v>
      </c>
      <c r="E32" s="51"/>
      <c r="F32" s="7">
        <f t="shared" si="1"/>
        <v>0</v>
      </c>
      <c r="G32" s="23">
        <f>'СВОД 2014'!$B$229</f>
        <v>3.11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'Июнь 2014'!E33</f>
        <v>0</v>
      </c>
      <c r="E33" s="51"/>
      <c r="F33" s="7">
        <f t="shared" si="1"/>
        <v>0</v>
      </c>
      <c r="G33" s="23">
        <f>'СВОД 2014'!$B$229</f>
        <v>3.11</v>
      </c>
      <c r="H33" s="7">
        <f t="shared" si="2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'Июнь 2014'!E34</f>
        <v>1140.67</v>
      </c>
      <c r="E34" s="51">
        <v>1187.44</v>
      </c>
      <c r="F34" s="7">
        <f t="shared" si="1"/>
        <v>46.769999999999982</v>
      </c>
      <c r="G34" s="23">
        <f>'СВОД 2014'!$B$229</f>
        <v>3.11</v>
      </c>
      <c r="H34" s="7">
        <f t="shared" si="2"/>
        <v>145.44999999999999</v>
      </c>
      <c r="I34" s="10">
        <f>15.75+43.12</f>
        <v>58.87</v>
      </c>
      <c r="J34" s="9">
        <f t="shared" si="0"/>
        <v>86.579999999999984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'Июнь 2014'!E35</f>
        <v>0</v>
      </c>
      <c r="E35" s="51"/>
      <c r="F35" s="7">
        <f t="shared" si="1"/>
        <v>0</v>
      </c>
      <c r="G35" s="23">
        <f>'СВОД 2014'!$B$229</f>
        <v>3.11</v>
      </c>
      <c r="H35" s="7">
        <f t="shared" si="2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'Июнь 2014'!E36</f>
        <v>7.64</v>
      </c>
      <c r="E36" s="51">
        <v>7.64</v>
      </c>
      <c r="F36" s="7">
        <f t="shared" si="1"/>
        <v>0</v>
      </c>
      <c r="G36" s="23">
        <f>'СВОД 2014'!$B$229</f>
        <v>3.11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'Июнь 2014'!E37</f>
        <v>104.91</v>
      </c>
      <c r="E37" s="51">
        <v>151.05000000000001</v>
      </c>
      <c r="F37" s="7">
        <f t="shared" si="1"/>
        <v>46.140000000000015</v>
      </c>
      <c r="G37" s="23">
        <f>'СВОД 2014'!$B$229</f>
        <v>3.11</v>
      </c>
      <c r="H37" s="7">
        <f t="shared" si="2"/>
        <v>143.5</v>
      </c>
      <c r="I37" s="10">
        <v>0</v>
      </c>
      <c r="J37" s="9">
        <f t="shared" si="0"/>
        <v>143.5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'Июнь 2014'!E38</f>
        <v>0</v>
      </c>
      <c r="E38" s="51"/>
      <c r="F38" s="7">
        <f t="shared" si="1"/>
        <v>0</v>
      </c>
      <c r="G38" s="23">
        <f>'СВОД 2014'!$B$229</f>
        <v>3.11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'Июнь 2014'!E39</f>
        <v>0</v>
      </c>
      <c r="E39" s="51"/>
      <c r="F39" s="7">
        <f t="shared" si="1"/>
        <v>0</v>
      </c>
      <c r="G39" s="23">
        <f>'СВОД 2014'!$B$229</f>
        <v>3.11</v>
      </c>
      <c r="H39" s="7">
        <f t="shared" si="2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'Июнь 2014'!E40</f>
        <v>3870.1</v>
      </c>
      <c r="E40" s="51">
        <v>3870.12</v>
      </c>
      <c r="F40" s="7">
        <f t="shared" si="1"/>
        <v>1.999999999998181E-2</v>
      </c>
      <c r="G40" s="23">
        <f>'СВОД 2014'!$B$229</f>
        <v>3.11</v>
      </c>
      <c r="H40" s="7">
        <f t="shared" si="2"/>
        <v>0.06</v>
      </c>
      <c r="I40" s="10">
        <v>0</v>
      </c>
      <c r="J40" s="9">
        <f t="shared" si="0"/>
        <v>0.06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'Июнь 2014'!E41</f>
        <v>74.52</v>
      </c>
      <c r="E41" s="51">
        <v>74.52</v>
      </c>
      <c r="F41" s="7">
        <f t="shared" si="1"/>
        <v>0</v>
      </c>
      <c r="G41" s="23">
        <f>'СВОД 2014'!$B$229</f>
        <v>3.11</v>
      </c>
      <c r="H41" s="7">
        <f t="shared" si="2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'Июнь 2014'!E42</f>
        <v>0</v>
      </c>
      <c r="E42" s="51"/>
      <c r="F42" s="7">
        <f t="shared" si="1"/>
        <v>0</v>
      </c>
      <c r="G42" s="23">
        <f>'СВОД 2014'!$B$229</f>
        <v>3.11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'Июнь 2014'!E43</f>
        <v>3792.89</v>
      </c>
      <c r="E43" s="51">
        <v>4307.51</v>
      </c>
      <c r="F43" s="7">
        <f t="shared" si="1"/>
        <v>514.62000000000035</v>
      </c>
      <c r="G43" s="23">
        <f>'СВОД 2014'!$B$229</f>
        <v>3.11</v>
      </c>
      <c r="H43" s="7">
        <f t="shared" si="2"/>
        <v>1600.47</v>
      </c>
      <c r="I43" s="10">
        <v>0</v>
      </c>
      <c r="J43" s="9">
        <f t="shared" si="0"/>
        <v>1600.47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'Июнь 2014'!E44</f>
        <v>0</v>
      </c>
      <c r="E44" s="51"/>
      <c r="F44" s="7">
        <f t="shared" si="1"/>
        <v>0</v>
      </c>
      <c r="G44" s="23">
        <f>'СВОД 2014'!$B$229</f>
        <v>3.11</v>
      </c>
      <c r="H44" s="7">
        <f t="shared" si="2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'Июнь 2014'!E45</f>
        <v>0</v>
      </c>
      <c r="E45" s="51"/>
      <c r="F45" s="7">
        <f t="shared" si="1"/>
        <v>0</v>
      </c>
      <c r="G45" s="23">
        <f>'СВОД 2014'!$B$229</f>
        <v>3.11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162">
        <v>1.62</v>
      </c>
      <c r="E46" s="163">
        <v>1.62</v>
      </c>
      <c r="F46" s="7">
        <f t="shared" si="1"/>
        <v>0</v>
      </c>
      <c r="G46" s="23">
        <f>'СВОД 2014'!$B$229</f>
        <v>3.11</v>
      </c>
      <c r="H46" s="7">
        <f t="shared" si="2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'Июнь 2014'!E47</f>
        <v>0</v>
      </c>
      <c r="E47" s="51"/>
      <c r="F47" s="7">
        <f t="shared" si="1"/>
        <v>0</v>
      </c>
      <c r="G47" s="23">
        <f>'СВОД 2014'!$B$229</f>
        <v>3.11</v>
      </c>
      <c r="H47" s="7">
        <f t="shared" si="2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'Июнь 2014'!E48</f>
        <v>17606.62</v>
      </c>
      <c r="E48" s="51">
        <v>18036.900000000001</v>
      </c>
      <c r="F48" s="7">
        <f t="shared" si="1"/>
        <v>430.28000000000247</v>
      </c>
      <c r="G48" s="23">
        <f>'СВОД 2014'!$B$229</f>
        <v>3.11</v>
      </c>
      <c r="H48" s="7">
        <f t="shared" si="2"/>
        <v>1338.17</v>
      </c>
      <c r="I48" s="10">
        <v>9240</v>
      </c>
      <c r="J48" s="9">
        <f t="shared" si="0"/>
        <v>-7901.83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'Июнь 2014'!E49</f>
        <v>141.38</v>
      </c>
      <c r="E49" s="51">
        <v>247.26</v>
      </c>
      <c r="F49" s="7">
        <f t="shared" si="1"/>
        <v>105.88</v>
      </c>
      <c r="G49" s="23">
        <f>'СВОД 2014'!$B$229</f>
        <v>3.11</v>
      </c>
      <c r="H49" s="7">
        <f t="shared" si="2"/>
        <v>329.29</v>
      </c>
      <c r="I49" s="10">
        <v>0</v>
      </c>
      <c r="J49" s="9">
        <f t="shared" si="0"/>
        <v>329.29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'Июнь 2014'!E50</f>
        <v>373.24</v>
      </c>
      <c r="E50" s="51">
        <v>391.21</v>
      </c>
      <c r="F50" s="7">
        <f t="shared" si="1"/>
        <v>17.96999999999997</v>
      </c>
      <c r="G50" s="23">
        <f>'СВОД 2014'!$B$229</f>
        <v>3.11</v>
      </c>
      <c r="H50" s="7">
        <f t="shared" si="2"/>
        <v>55.89</v>
      </c>
      <c r="I50" s="10">
        <v>0</v>
      </c>
      <c r="J50" s="9">
        <f t="shared" si="0"/>
        <v>55.89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'Июнь 2014'!E51</f>
        <v>0</v>
      </c>
      <c r="E51" s="51"/>
      <c r="F51" s="7">
        <f t="shared" si="1"/>
        <v>0</v>
      </c>
      <c r="G51" s="23">
        <f>'СВОД 2014'!$B$229</f>
        <v>3.11</v>
      </c>
      <c r="H51" s="7">
        <f t="shared" si="2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'Июнь 2014'!E52</f>
        <v>56.79</v>
      </c>
      <c r="E52" s="51">
        <v>77.08</v>
      </c>
      <c r="F52" s="7">
        <f t="shared" si="1"/>
        <v>20.29</v>
      </c>
      <c r="G52" s="23">
        <f>'СВОД 2014'!$B$229</f>
        <v>3.11</v>
      </c>
      <c r="H52" s="7">
        <f t="shared" si="2"/>
        <v>63.1</v>
      </c>
      <c r="I52" s="10">
        <v>0</v>
      </c>
      <c r="J52" s="9">
        <f t="shared" si="0"/>
        <v>63.1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'Июнь 2014'!E53</f>
        <v>0.56999999999999995</v>
      </c>
      <c r="E53" s="51">
        <v>0.56999999999999995</v>
      </c>
      <c r="F53" s="7">
        <f t="shared" si="1"/>
        <v>0</v>
      </c>
      <c r="G53" s="23">
        <f>'СВОД 2014'!$B$229</f>
        <v>3.11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'Июнь 2014'!E54</f>
        <v>1444.5</v>
      </c>
      <c r="E54" s="51">
        <v>1481.62</v>
      </c>
      <c r="F54" s="7">
        <f t="shared" si="1"/>
        <v>37.119999999999891</v>
      </c>
      <c r="G54" s="23">
        <f>'СВОД 2014'!$B$229</f>
        <v>3.11</v>
      </c>
      <c r="H54" s="7">
        <f t="shared" si="2"/>
        <v>115.44</v>
      </c>
      <c r="I54" s="10">
        <v>0</v>
      </c>
      <c r="J54" s="9">
        <f t="shared" si="0"/>
        <v>115.44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'Июнь 2014'!E55</f>
        <v>0</v>
      </c>
      <c r="E55" s="51"/>
      <c r="F55" s="7">
        <f t="shared" si="1"/>
        <v>0</v>
      </c>
      <c r="G55" s="23">
        <f>'СВОД 2014'!$B$229</f>
        <v>3.11</v>
      </c>
      <c r="H55" s="7">
        <f t="shared" si="2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'Июнь 2014'!E56</f>
        <v>707.69</v>
      </c>
      <c r="E56" s="51">
        <v>716.59</v>
      </c>
      <c r="F56" s="7">
        <f t="shared" si="1"/>
        <v>8.8999999999999773</v>
      </c>
      <c r="G56" s="23">
        <f>'СВОД 2014'!$B$229</f>
        <v>3.11</v>
      </c>
      <c r="H56" s="7">
        <f t="shared" si="2"/>
        <v>27.68</v>
      </c>
      <c r="I56" s="10">
        <v>204.47</v>
      </c>
      <c r="J56" s="9">
        <f t="shared" si="0"/>
        <v>-176.79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'Июнь 2014'!E57</f>
        <v>0</v>
      </c>
      <c r="E57" s="51"/>
      <c r="F57" s="7">
        <f t="shared" si="1"/>
        <v>0</v>
      </c>
      <c r="G57" s="23">
        <f>'СВОД 2014'!$B$229</f>
        <v>3.11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'Июнь 2014'!E58</f>
        <v>66.400000000000006</v>
      </c>
      <c r="E58" s="51">
        <v>97.5</v>
      </c>
      <c r="F58" s="7">
        <f t="shared" si="1"/>
        <v>31.099999999999994</v>
      </c>
      <c r="G58" s="23">
        <f>'СВОД 2014'!$B$229</f>
        <v>3.11</v>
      </c>
      <c r="H58" s="7">
        <f t="shared" si="2"/>
        <v>96.72</v>
      </c>
      <c r="I58" s="10">
        <v>0</v>
      </c>
      <c r="J58" s="9">
        <f t="shared" si="0"/>
        <v>96.72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7">
        <f t="shared" si="2"/>
        <v>0</v>
      </c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'Июнь 2014'!E60</f>
        <v>0</v>
      </c>
      <c r="E60" s="51"/>
      <c r="F60" s="7">
        <f t="shared" si="1"/>
        <v>0</v>
      </c>
      <c r="G60" s="23">
        <f>'СВОД 2014'!$B$229</f>
        <v>3.11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v>0.57999999999999996</v>
      </c>
      <c r="E61" s="51">
        <v>0.57999999999999996</v>
      </c>
      <c r="F61" s="7">
        <f t="shared" si="1"/>
        <v>0</v>
      </c>
      <c r="G61" s="23">
        <f>'СВОД 2014'!$B$229</f>
        <v>3.11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'Июнь 2014'!E62</f>
        <v>1.64</v>
      </c>
      <c r="E62" s="51">
        <v>22.24</v>
      </c>
      <c r="F62" s="7">
        <f t="shared" si="1"/>
        <v>20.599999999999998</v>
      </c>
      <c r="G62" s="23">
        <f>'СВОД 2014'!$B$229</f>
        <v>3.11</v>
      </c>
      <c r="H62" s="7">
        <f t="shared" si="2"/>
        <v>64.069999999999993</v>
      </c>
      <c r="I62" s="10">
        <v>0</v>
      </c>
      <c r="J62" s="9">
        <f t="shared" si="0"/>
        <v>64.069999999999993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'Июнь 2014'!E63</f>
        <v>3.18</v>
      </c>
      <c r="E63" s="51">
        <v>4.8600000000000003</v>
      </c>
      <c r="F63" s="7">
        <f t="shared" si="1"/>
        <v>1.6800000000000002</v>
      </c>
      <c r="G63" s="23">
        <f>'СВОД 2014'!$B$229</f>
        <v>3.11</v>
      </c>
      <c r="H63" s="7">
        <f t="shared" si="2"/>
        <v>5.22</v>
      </c>
      <c r="I63" s="10">
        <v>0</v>
      </c>
      <c r="J63" s="9">
        <f t="shared" si="0"/>
        <v>5.22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'Июнь 2014'!E64</f>
        <v>114.98</v>
      </c>
      <c r="E64" s="51">
        <v>158.16999999999999</v>
      </c>
      <c r="F64" s="7">
        <f t="shared" si="1"/>
        <v>43.189999999999984</v>
      </c>
      <c r="G64" s="23">
        <f>'СВОД 2014'!$B$229</f>
        <v>3.11</v>
      </c>
      <c r="H64" s="7">
        <f t="shared" si="2"/>
        <v>134.32</v>
      </c>
      <c r="I64" s="10">
        <v>0</v>
      </c>
      <c r="J64" s="9">
        <f t="shared" si="0"/>
        <v>134.32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'Июнь 2014'!E65</f>
        <v>101.11</v>
      </c>
      <c r="E65" s="51">
        <v>144</v>
      </c>
      <c r="F65" s="7">
        <f t="shared" si="1"/>
        <v>42.89</v>
      </c>
      <c r="G65" s="23">
        <f>'СВОД 2014'!$B$229</f>
        <v>3.11</v>
      </c>
      <c r="H65" s="7">
        <f t="shared" si="2"/>
        <v>133.38999999999999</v>
      </c>
      <c r="I65" s="10">
        <f>143.8+500</f>
        <v>643.79999999999995</v>
      </c>
      <c r="J65" s="9">
        <f t="shared" si="0"/>
        <v>-510.40999999999997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'Июнь 2014'!E66</f>
        <v>0</v>
      </c>
      <c r="E66" s="51"/>
      <c r="F66" s="7">
        <f t="shared" si="1"/>
        <v>0</v>
      </c>
      <c r="G66" s="23">
        <f>'СВОД 2014'!$B$229</f>
        <v>3.11</v>
      </c>
      <c r="H66" s="7">
        <f t="shared" si="2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'Июнь 2014'!E67</f>
        <v>2.5499999999999998</v>
      </c>
      <c r="E67" s="51">
        <v>3.64</v>
      </c>
      <c r="F67" s="7">
        <f t="shared" si="1"/>
        <v>1.0900000000000003</v>
      </c>
      <c r="G67" s="23">
        <f>'СВОД 2014'!$B$229</f>
        <v>3.11</v>
      </c>
      <c r="H67" s="7">
        <f t="shared" ref="H67:H130" si="3">ROUND(F67*G67,2)</f>
        <v>3.39</v>
      </c>
      <c r="I67" s="10">
        <v>0</v>
      </c>
      <c r="J67" s="9">
        <f t="shared" si="0"/>
        <v>3.39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'Июнь 2014'!E68</f>
        <v>0</v>
      </c>
      <c r="E68" s="51"/>
      <c r="F68" s="7">
        <f t="shared" si="1"/>
        <v>0</v>
      </c>
      <c r="G68" s="23">
        <f>'СВОД 2014'!$B$229</f>
        <v>3.11</v>
      </c>
      <c r="H68" s="7">
        <f t="shared" si="3"/>
        <v>0</v>
      </c>
      <c r="I68" s="10">
        <v>0</v>
      </c>
      <c r="J68" s="9">
        <f t="shared" ref="J68:J134" si="4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'Июнь 2014'!E69</f>
        <v>9.5</v>
      </c>
      <c r="E69" s="51">
        <v>9.5</v>
      </c>
      <c r="F69" s="7">
        <f t="shared" ref="F69:F135" si="5">E69-D69</f>
        <v>0</v>
      </c>
      <c r="G69" s="23">
        <f>'СВОД 2014'!$B$229</f>
        <v>3.11</v>
      </c>
      <c r="H69" s="7">
        <f t="shared" si="3"/>
        <v>0</v>
      </c>
      <c r="I69" s="10">
        <v>0</v>
      </c>
      <c r="J69" s="9">
        <f t="shared" si="4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'Июнь 2014'!E70</f>
        <v>497.7</v>
      </c>
      <c r="E70" s="51">
        <v>652.20000000000005</v>
      </c>
      <c r="F70" s="7">
        <f t="shared" si="5"/>
        <v>154.50000000000006</v>
      </c>
      <c r="G70" s="23">
        <f>'СВОД 2014'!$B$229</f>
        <v>3.11</v>
      </c>
      <c r="H70" s="7">
        <f t="shared" si="3"/>
        <v>480.5</v>
      </c>
      <c r="I70" s="10">
        <v>0</v>
      </c>
      <c r="J70" s="9">
        <f t="shared" si="4"/>
        <v>480.5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'Июнь 2014'!E71</f>
        <v>0.46</v>
      </c>
      <c r="E71" s="51">
        <v>0.46</v>
      </c>
      <c r="F71" s="7">
        <f t="shared" si="5"/>
        <v>0</v>
      </c>
      <c r="G71" s="23">
        <f>'СВОД 2014'!$B$229</f>
        <v>3.11</v>
      </c>
      <c r="H71" s="7">
        <f t="shared" si="3"/>
        <v>0</v>
      </c>
      <c r="I71" s="10">
        <v>0</v>
      </c>
      <c r="J71" s="9">
        <f t="shared" si="4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v>0</v>
      </c>
      <c r="E72" s="51">
        <v>0</v>
      </c>
      <c r="F72" s="7">
        <f t="shared" si="5"/>
        <v>0</v>
      </c>
      <c r="G72" s="23">
        <f>'СВОД 2014'!$B$229</f>
        <v>3.11</v>
      </c>
      <c r="H72" s="7">
        <f t="shared" si="3"/>
        <v>0</v>
      </c>
      <c r="I72" s="10">
        <v>0</v>
      </c>
      <c r="J72" s="9">
        <f t="shared" si="4"/>
        <v>0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'Июнь 2014'!E73</f>
        <v>0.89</v>
      </c>
      <c r="E73" s="51">
        <v>3.19</v>
      </c>
      <c r="F73" s="7">
        <f t="shared" si="5"/>
        <v>2.2999999999999998</v>
      </c>
      <c r="G73" s="23">
        <f>'СВОД 2014'!$B$229</f>
        <v>3.11</v>
      </c>
      <c r="H73" s="7">
        <f t="shared" si="3"/>
        <v>7.15</v>
      </c>
      <c r="I73" s="10">
        <v>0</v>
      </c>
      <c r="J73" s="9">
        <f t="shared" si="4"/>
        <v>7.15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'Июнь 2014'!E74</f>
        <v>13.7</v>
      </c>
      <c r="E74" s="51">
        <v>58.3</v>
      </c>
      <c r="F74" s="7">
        <f t="shared" si="5"/>
        <v>44.599999999999994</v>
      </c>
      <c r="G74" s="23">
        <f>'СВОД 2014'!$B$229</f>
        <v>3.11</v>
      </c>
      <c r="H74" s="7">
        <f t="shared" si="3"/>
        <v>138.71</v>
      </c>
      <c r="I74" s="10">
        <v>0</v>
      </c>
      <c r="J74" s="9">
        <f t="shared" si="4"/>
        <v>138.71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'Июнь 2014'!E75</f>
        <v>0</v>
      </c>
      <c r="E75" s="51"/>
      <c r="F75" s="7">
        <f t="shared" si="5"/>
        <v>0</v>
      </c>
      <c r="G75" s="23">
        <f>'СВОД 2014'!$B$229</f>
        <v>3.11</v>
      </c>
      <c r="H75" s="7">
        <f t="shared" si="3"/>
        <v>0</v>
      </c>
      <c r="I75" s="10">
        <v>0</v>
      </c>
      <c r="J75" s="9">
        <f t="shared" si="4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'Июнь 2014'!E76</f>
        <v>0</v>
      </c>
      <c r="E76" s="51"/>
      <c r="F76" s="7">
        <f t="shared" si="5"/>
        <v>0</v>
      </c>
      <c r="G76" s="23">
        <f>'СВОД 2014'!$B$229</f>
        <v>3.11</v>
      </c>
      <c r="H76" s="7">
        <f t="shared" si="3"/>
        <v>0</v>
      </c>
      <c r="I76" s="10">
        <v>0</v>
      </c>
      <c r="J76" s="9">
        <f t="shared" si="4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'Июнь 2014'!E77</f>
        <v>0</v>
      </c>
      <c r="E77" s="51"/>
      <c r="F77" s="7">
        <f t="shared" si="5"/>
        <v>0</v>
      </c>
      <c r="G77" s="23">
        <f>'СВОД 2014'!$B$229</f>
        <v>3.11</v>
      </c>
      <c r="H77" s="7">
        <f t="shared" si="3"/>
        <v>0</v>
      </c>
      <c r="I77" s="10">
        <v>0</v>
      </c>
      <c r="J77" s="9">
        <f t="shared" si="4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51"/>
      <c r="F78" s="7"/>
      <c r="G78" s="23"/>
      <c r="H78" s="7">
        <f t="shared" si="3"/>
        <v>0</v>
      </c>
      <c r="I78" s="10"/>
      <c r="J78" s="9"/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'Июнь 2014'!E79</f>
        <v>0</v>
      </c>
      <c r="E79" s="51"/>
      <c r="F79" s="7">
        <f t="shared" si="5"/>
        <v>0</v>
      </c>
      <c r="G79" s="23">
        <f>'СВОД 2014'!$B$229</f>
        <v>3.11</v>
      </c>
      <c r="H79" s="7">
        <f t="shared" si="3"/>
        <v>0</v>
      </c>
      <c r="I79" s="10">
        <v>0</v>
      </c>
      <c r="J79" s="9">
        <f t="shared" si="4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'Июнь 2014'!E80</f>
        <v>0</v>
      </c>
      <c r="E80" s="51"/>
      <c r="F80" s="7">
        <f t="shared" si="5"/>
        <v>0</v>
      </c>
      <c r="G80" s="23">
        <f>'СВОД 2014'!$B$229</f>
        <v>3.11</v>
      </c>
      <c r="H80" s="7">
        <f t="shared" si="3"/>
        <v>0</v>
      </c>
      <c r="I80" s="10">
        <v>0</v>
      </c>
      <c r="J80" s="9">
        <f t="shared" si="4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'Июнь 2014'!E81</f>
        <v>0</v>
      </c>
      <c r="E81" s="51"/>
      <c r="F81" s="7">
        <f t="shared" si="5"/>
        <v>0</v>
      </c>
      <c r="G81" s="23">
        <f>'СВОД 2014'!$B$229</f>
        <v>3.11</v>
      </c>
      <c r="H81" s="7">
        <f t="shared" si="3"/>
        <v>0</v>
      </c>
      <c r="I81" s="10">
        <v>0</v>
      </c>
      <c r="J81" s="9">
        <f t="shared" si="4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'Июнь 2014'!E82</f>
        <v>0</v>
      </c>
      <c r="E82" s="51"/>
      <c r="F82" s="7">
        <f t="shared" si="5"/>
        <v>0</v>
      </c>
      <c r="G82" s="23">
        <f>'СВОД 2014'!$B$229</f>
        <v>3.11</v>
      </c>
      <c r="H82" s="7">
        <f t="shared" si="3"/>
        <v>0</v>
      </c>
      <c r="I82" s="10">
        <v>0</v>
      </c>
      <c r="J82" s="9">
        <f t="shared" si="4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'Июнь 2014'!E83</f>
        <v>0</v>
      </c>
      <c r="E83" s="51"/>
      <c r="F83" s="7">
        <f t="shared" si="5"/>
        <v>0</v>
      </c>
      <c r="G83" s="23">
        <f>'СВОД 2014'!$B$229</f>
        <v>3.11</v>
      </c>
      <c r="H83" s="7">
        <f t="shared" si="3"/>
        <v>0</v>
      </c>
      <c r="I83" s="10">
        <v>0</v>
      </c>
      <c r="J83" s="9">
        <f t="shared" si="4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'Июнь 2014'!E84</f>
        <v>0</v>
      </c>
      <c r="E84" s="51"/>
      <c r="F84" s="7">
        <f t="shared" si="5"/>
        <v>0</v>
      </c>
      <c r="G84" s="23">
        <f>'СВОД 2014'!$B$229</f>
        <v>3.11</v>
      </c>
      <c r="H84" s="7">
        <f t="shared" si="3"/>
        <v>0</v>
      </c>
      <c r="I84" s="10">
        <v>0</v>
      </c>
      <c r="J84" s="9">
        <f t="shared" si="4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'Июнь 2014'!E85</f>
        <v>0</v>
      </c>
      <c r="E85" s="51"/>
      <c r="F85" s="7">
        <f t="shared" si="5"/>
        <v>0</v>
      </c>
      <c r="G85" s="23">
        <f>'СВОД 2014'!$B$229</f>
        <v>3.11</v>
      </c>
      <c r="H85" s="7">
        <f t="shared" si="3"/>
        <v>0</v>
      </c>
      <c r="I85" s="10">
        <v>0</v>
      </c>
      <c r="J85" s="9">
        <f t="shared" si="4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'Июнь 2014'!E86</f>
        <v>0</v>
      </c>
      <c r="E86" s="51"/>
      <c r="F86" s="7">
        <f t="shared" si="5"/>
        <v>0</v>
      </c>
      <c r="G86" s="23">
        <f>'СВОД 2014'!$B$229</f>
        <v>3.11</v>
      </c>
      <c r="H86" s="7">
        <f t="shared" si="3"/>
        <v>0</v>
      </c>
      <c r="I86" s="10">
        <v>0</v>
      </c>
      <c r="J86" s="9">
        <f t="shared" si="4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'Июнь 2014'!E87</f>
        <v>0</v>
      </c>
      <c r="E87" s="51"/>
      <c r="F87" s="7">
        <f t="shared" si="5"/>
        <v>0</v>
      </c>
      <c r="G87" s="23">
        <f>'СВОД 2014'!$B$229</f>
        <v>3.11</v>
      </c>
      <c r="H87" s="7">
        <f t="shared" si="3"/>
        <v>0</v>
      </c>
      <c r="I87" s="10">
        <v>0</v>
      </c>
      <c r="J87" s="9">
        <f t="shared" si="4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'Июнь 2014'!E88</f>
        <v>0</v>
      </c>
      <c r="E88" s="51"/>
      <c r="F88" s="7">
        <f t="shared" si="5"/>
        <v>0</v>
      </c>
      <c r="G88" s="23">
        <f>'СВОД 2014'!$B$229</f>
        <v>3.11</v>
      </c>
      <c r="H88" s="7">
        <f t="shared" si="3"/>
        <v>0</v>
      </c>
      <c r="I88" s="10">
        <v>0</v>
      </c>
      <c r="J88" s="9">
        <f t="shared" si="4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'Июнь 2014'!E89</f>
        <v>0</v>
      </c>
      <c r="E89" s="51"/>
      <c r="F89" s="7">
        <f t="shared" si="5"/>
        <v>0</v>
      </c>
      <c r="G89" s="23">
        <f>'СВОД 2014'!$B$229</f>
        <v>3.11</v>
      </c>
      <c r="H89" s="7">
        <f t="shared" si="3"/>
        <v>0</v>
      </c>
      <c r="I89" s="10">
        <v>0</v>
      </c>
      <c r="J89" s="9">
        <f t="shared" si="4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'Июнь 2014'!E90</f>
        <v>0</v>
      </c>
      <c r="E90" s="51"/>
      <c r="F90" s="7">
        <f t="shared" si="5"/>
        <v>0</v>
      </c>
      <c r="G90" s="23">
        <f>'СВОД 2014'!$B$229</f>
        <v>3.11</v>
      </c>
      <c r="H90" s="7">
        <f t="shared" si="3"/>
        <v>0</v>
      </c>
      <c r="I90" s="10">
        <v>0</v>
      </c>
      <c r="J90" s="9">
        <f t="shared" si="4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'Июнь 2014'!E91</f>
        <v>0</v>
      </c>
      <c r="E91" s="51"/>
      <c r="F91" s="7">
        <f t="shared" si="5"/>
        <v>0</v>
      </c>
      <c r="G91" s="23">
        <f>'СВОД 2014'!$B$229</f>
        <v>3.11</v>
      </c>
      <c r="H91" s="7">
        <f t="shared" si="3"/>
        <v>0</v>
      </c>
      <c r="I91" s="10">
        <v>0</v>
      </c>
      <c r="J91" s="9">
        <f t="shared" si="4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'Июнь 2014'!E92</f>
        <v>7.22</v>
      </c>
      <c r="E92" s="51">
        <v>7.22</v>
      </c>
      <c r="F92" s="7">
        <f t="shared" si="5"/>
        <v>0</v>
      </c>
      <c r="G92" s="23">
        <f>'СВОД 2014'!$B$229</f>
        <v>3.11</v>
      </c>
      <c r="H92" s="7">
        <f t="shared" si="3"/>
        <v>0</v>
      </c>
      <c r="I92" s="10">
        <v>0</v>
      </c>
      <c r="J92" s="9">
        <f t="shared" si="4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'Июнь 2014'!E93</f>
        <v>124.2</v>
      </c>
      <c r="E93" s="51">
        <v>141.71</v>
      </c>
      <c r="F93" s="7">
        <f t="shared" si="5"/>
        <v>17.510000000000005</v>
      </c>
      <c r="G93" s="23">
        <f>'СВОД 2014'!$B$229</f>
        <v>3.11</v>
      </c>
      <c r="H93" s="7">
        <f t="shared" si="3"/>
        <v>54.46</v>
      </c>
      <c r="I93" s="10">
        <v>0</v>
      </c>
      <c r="J93" s="9">
        <f t="shared" si="4"/>
        <v>54.46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'Июнь 2014'!E94</f>
        <v>165.7</v>
      </c>
      <c r="E94" s="51">
        <v>405.5</v>
      </c>
      <c r="F94" s="7">
        <f t="shared" si="5"/>
        <v>239.8</v>
      </c>
      <c r="G94" s="23">
        <f>'СВОД 2014'!$B$229</f>
        <v>3.11</v>
      </c>
      <c r="H94" s="7">
        <f t="shared" si="3"/>
        <v>745.78</v>
      </c>
      <c r="I94" s="10">
        <v>0</v>
      </c>
      <c r="J94" s="9">
        <f t="shared" si="4"/>
        <v>745.78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'Июнь 2014'!E95</f>
        <v>0</v>
      </c>
      <c r="E95" s="51"/>
      <c r="F95" s="7">
        <f t="shared" si="5"/>
        <v>0</v>
      </c>
      <c r="G95" s="23">
        <f>'СВОД 2014'!$B$229</f>
        <v>3.11</v>
      </c>
      <c r="H95" s="7">
        <f t="shared" si="3"/>
        <v>0</v>
      </c>
      <c r="I95" s="10">
        <v>0</v>
      </c>
      <c r="J95" s="9">
        <f t="shared" si="4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'Июнь 2014'!E96</f>
        <v>0</v>
      </c>
      <c r="E96" s="51"/>
      <c r="F96" s="7">
        <f t="shared" si="5"/>
        <v>0</v>
      </c>
      <c r="G96" s="23">
        <f>'СВОД 2014'!$B$229</f>
        <v>3.11</v>
      </c>
      <c r="H96" s="7">
        <f t="shared" si="3"/>
        <v>0</v>
      </c>
      <c r="I96" s="10">
        <v>0</v>
      </c>
      <c r="J96" s="9">
        <f t="shared" si="4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'Июнь 2014'!E97</f>
        <v>1365.41</v>
      </c>
      <c r="E97" s="51">
        <v>1371.52</v>
      </c>
      <c r="F97" s="7">
        <f t="shared" si="5"/>
        <v>6.1099999999999</v>
      </c>
      <c r="G97" s="23">
        <f>'СВОД 2014'!$B$229</f>
        <v>3.11</v>
      </c>
      <c r="H97" s="7">
        <f t="shared" si="3"/>
        <v>19</v>
      </c>
      <c r="I97" s="10">
        <v>0</v>
      </c>
      <c r="J97" s="9">
        <f t="shared" si="4"/>
        <v>19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'Июнь 2014'!E98</f>
        <v>0</v>
      </c>
      <c r="E98" s="51"/>
      <c r="F98" s="7">
        <f t="shared" si="5"/>
        <v>0</v>
      </c>
      <c r="G98" s="23">
        <f>'СВОД 2014'!$B$229</f>
        <v>3.11</v>
      </c>
      <c r="H98" s="7">
        <f t="shared" si="3"/>
        <v>0</v>
      </c>
      <c r="I98" s="10">
        <v>0</v>
      </c>
      <c r="J98" s="9">
        <f t="shared" si="4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'Июнь 2014'!E99</f>
        <v>0</v>
      </c>
      <c r="E99" s="51"/>
      <c r="F99" s="7">
        <f t="shared" si="5"/>
        <v>0</v>
      </c>
      <c r="G99" s="23">
        <f>'СВОД 2014'!$B$229</f>
        <v>3.11</v>
      </c>
      <c r="H99" s="7">
        <f t="shared" si="3"/>
        <v>0</v>
      </c>
      <c r="I99" s="10">
        <v>0</v>
      </c>
      <c r="J99" s="9">
        <f t="shared" si="4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'Июнь 2014'!E100</f>
        <v>0</v>
      </c>
      <c r="E100" s="51"/>
      <c r="F100" s="7">
        <f t="shared" si="5"/>
        <v>0</v>
      </c>
      <c r="G100" s="23">
        <f>'СВОД 2014'!$B$229</f>
        <v>3.11</v>
      </c>
      <c r="H100" s="7">
        <f t="shared" si="3"/>
        <v>0</v>
      </c>
      <c r="I100" s="10">
        <v>0</v>
      </c>
      <c r="J100" s="9">
        <f t="shared" si="4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'Июнь 2014'!E101</f>
        <v>0</v>
      </c>
      <c r="E101" s="51"/>
      <c r="F101" s="7">
        <f t="shared" si="5"/>
        <v>0</v>
      </c>
      <c r="G101" s="23">
        <f>'СВОД 2014'!$B$229</f>
        <v>3.11</v>
      </c>
      <c r="H101" s="7">
        <f t="shared" si="3"/>
        <v>0</v>
      </c>
      <c r="I101" s="10">
        <v>0</v>
      </c>
      <c r="J101" s="9">
        <f t="shared" si="4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'Июнь 2014'!E102</f>
        <v>0</v>
      </c>
      <c r="E102" s="51"/>
      <c r="F102" s="7">
        <f t="shared" si="5"/>
        <v>0</v>
      </c>
      <c r="G102" s="23">
        <f>'СВОД 2014'!$B$229</f>
        <v>3.11</v>
      </c>
      <c r="H102" s="7">
        <f t="shared" si="3"/>
        <v>0</v>
      </c>
      <c r="I102" s="10">
        <v>0</v>
      </c>
      <c r="J102" s="9">
        <f t="shared" si="4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'Июнь 2014'!E103</f>
        <v>0</v>
      </c>
      <c r="E103" s="51"/>
      <c r="F103" s="7">
        <f t="shared" si="5"/>
        <v>0</v>
      </c>
      <c r="G103" s="23">
        <f>'СВОД 2014'!$B$229</f>
        <v>3.11</v>
      </c>
      <c r="H103" s="7">
        <f t="shared" si="3"/>
        <v>0</v>
      </c>
      <c r="I103" s="10">
        <v>0</v>
      </c>
      <c r="J103" s="9">
        <f t="shared" si="4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'Июнь 2014'!E104</f>
        <v>0</v>
      </c>
      <c r="E104" s="51"/>
      <c r="F104" s="7">
        <f t="shared" si="5"/>
        <v>0</v>
      </c>
      <c r="G104" s="23">
        <f>'СВОД 2014'!$B$229</f>
        <v>3.11</v>
      </c>
      <c r="H104" s="7">
        <f t="shared" si="3"/>
        <v>0</v>
      </c>
      <c r="I104" s="10">
        <v>0</v>
      </c>
      <c r="J104" s="9">
        <f t="shared" si="4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'Июнь 2014'!E105</f>
        <v>0</v>
      </c>
      <c r="E105" s="51"/>
      <c r="F105" s="7">
        <f t="shared" si="5"/>
        <v>0</v>
      </c>
      <c r="G105" s="23">
        <f>'СВОД 2014'!$B$229</f>
        <v>3.11</v>
      </c>
      <c r="H105" s="7">
        <f t="shared" si="3"/>
        <v>0</v>
      </c>
      <c r="I105" s="10">
        <v>0</v>
      </c>
      <c r="J105" s="9">
        <f t="shared" si="4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'Июнь 2014'!E106</f>
        <v>0</v>
      </c>
      <c r="E106" s="51"/>
      <c r="F106" s="7">
        <f t="shared" si="5"/>
        <v>0</v>
      </c>
      <c r="G106" s="23">
        <f>'СВОД 2014'!$B$229</f>
        <v>3.11</v>
      </c>
      <c r="H106" s="7">
        <f t="shared" si="3"/>
        <v>0</v>
      </c>
      <c r="I106" s="10">
        <v>0</v>
      </c>
      <c r="J106" s="9">
        <f t="shared" si="4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'Июнь 2014'!E107</f>
        <v>1254.47</v>
      </c>
      <c r="E107" s="51">
        <v>1556.63</v>
      </c>
      <c r="F107" s="7">
        <f t="shared" si="5"/>
        <v>302.16000000000008</v>
      </c>
      <c r="G107" s="23">
        <f>'СВОД 2014'!$B$229</f>
        <v>3.11</v>
      </c>
      <c r="H107" s="7">
        <f t="shared" si="3"/>
        <v>939.72</v>
      </c>
      <c r="I107" s="10">
        <v>0</v>
      </c>
      <c r="J107" s="9">
        <f t="shared" si="4"/>
        <v>939.72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'Июнь 2014'!E108</f>
        <v>0</v>
      </c>
      <c r="E108" s="51"/>
      <c r="F108" s="7">
        <f t="shared" si="5"/>
        <v>0</v>
      </c>
      <c r="G108" s="23">
        <f>'СВОД 2014'!$B$229</f>
        <v>3.11</v>
      </c>
      <c r="H108" s="7">
        <f t="shared" si="3"/>
        <v>0</v>
      </c>
      <c r="I108" s="10">
        <v>0</v>
      </c>
      <c r="J108" s="9">
        <f t="shared" si="4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164">
        <v>0.46</v>
      </c>
      <c r="E109" s="165">
        <v>0.46</v>
      </c>
      <c r="F109" s="7">
        <f t="shared" si="5"/>
        <v>0</v>
      </c>
      <c r="G109" s="23">
        <f>'СВОД 2014'!$B$229</f>
        <v>3.11</v>
      </c>
      <c r="H109" s="7">
        <f t="shared" si="3"/>
        <v>0</v>
      </c>
      <c r="I109" s="10">
        <v>0</v>
      </c>
      <c r="J109" s="9">
        <f t="shared" si="4"/>
        <v>0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'Июнь 2014'!E110</f>
        <v>166.17</v>
      </c>
      <c r="E110" s="51">
        <v>227.95</v>
      </c>
      <c r="F110" s="7">
        <f t="shared" si="5"/>
        <v>61.78</v>
      </c>
      <c r="G110" s="23">
        <f>'СВОД 2014'!$B$229</f>
        <v>3.11</v>
      </c>
      <c r="H110" s="7">
        <f t="shared" si="3"/>
        <v>192.14</v>
      </c>
      <c r="I110" s="10">
        <v>120</v>
      </c>
      <c r="J110" s="9">
        <f t="shared" si="4"/>
        <v>72.139999999999986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'Июнь 2014'!E111</f>
        <v>0</v>
      </c>
      <c r="E111" s="51"/>
      <c r="F111" s="7">
        <f t="shared" si="5"/>
        <v>0</v>
      </c>
      <c r="G111" s="23">
        <f>'СВОД 2014'!$B$229</f>
        <v>3.11</v>
      </c>
      <c r="H111" s="7">
        <f t="shared" si="3"/>
        <v>0</v>
      </c>
      <c r="I111" s="10">
        <v>0</v>
      </c>
      <c r="J111" s="9">
        <f t="shared" si="4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'Июнь 2014'!E112</f>
        <v>2251.92</v>
      </c>
      <c r="E112" s="51">
        <v>2345.3200000000002</v>
      </c>
      <c r="F112" s="7">
        <f t="shared" si="5"/>
        <v>93.400000000000091</v>
      </c>
      <c r="G112" s="23">
        <f>'СВОД 2014'!$B$229</f>
        <v>3.11</v>
      </c>
      <c r="H112" s="7">
        <f t="shared" si="3"/>
        <v>290.47000000000003</v>
      </c>
      <c r="I112" s="10">
        <v>0</v>
      </c>
      <c r="J112" s="9">
        <f t="shared" si="4"/>
        <v>290.47000000000003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'Июнь 2014'!E113</f>
        <v>0</v>
      </c>
      <c r="E113" s="51"/>
      <c r="F113" s="7">
        <f t="shared" si="5"/>
        <v>0</v>
      </c>
      <c r="G113" s="23">
        <f>'СВОД 2014'!$B$229</f>
        <v>3.11</v>
      </c>
      <c r="H113" s="7">
        <f t="shared" si="3"/>
        <v>0</v>
      </c>
      <c r="I113" s="10">
        <v>0</v>
      </c>
      <c r="J113" s="9">
        <f t="shared" si="4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'Июнь 2014'!E114</f>
        <v>0</v>
      </c>
      <c r="E114" s="51"/>
      <c r="F114" s="7">
        <f t="shared" si="5"/>
        <v>0</v>
      </c>
      <c r="G114" s="23">
        <f>'СВОД 2014'!$B$229</f>
        <v>3.11</v>
      </c>
      <c r="H114" s="7">
        <f t="shared" si="3"/>
        <v>0</v>
      </c>
      <c r="I114" s="10">
        <v>0</v>
      </c>
      <c r="J114" s="9">
        <f t="shared" si="4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'Июнь 2014'!E115</f>
        <v>0</v>
      </c>
      <c r="E115" s="51"/>
      <c r="F115" s="7">
        <f t="shared" si="5"/>
        <v>0</v>
      </c>
      <c r="G115" s="23">
        <f>'СВОД 2014'!$B$229</f>
        <v>3.11</v>
      </c>
      <c r="H115" s="7">
        <f t="shared" si="3"/>
        <v>0</v>
      </c>
      <c r="I115" s="10">
        <v>0</v>
      </c>
      <c r="J115" s="9">
        <f t="shared" si="4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'Июнь 2014'!E116</f>
        <v>0</v>
      </c>
      <c r="E116" s="51"/>
      <c r="F116" s="7">
        <f t="shared" si="5"/>
        <v>0</v>
      </c>
      <c r="G116" s="23">
        <f>'СВОД 2014'!$B$229</f>
        <v>3.11</v>
      </c>
      <c r="H116" s="7">
        <f t="shared" si="3"/>
        <v>0</v>
      </c>
      <c r="I116" s="10">
        <v>0</v>
      </c>
      <c r="J116" s="9">
        <f t="shared" si="4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51"/>
      <c r="F117" s="7"/>
      <c r="G117" s="23">
        <f>'СВОД 2014'!$B$229</f>
        <v>3.11</v>
      </c>
      <c r="H117" s="7">
        <f t="shared" si="3"/>
        <v>0</v>
      </c>
      <c r="I117" s="10">
        <v>0</v>
      </c>
      <c r="J117" s="9">
        <f t="shared" si="4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'Июнь 2014'!E118</f>
        <v>0</v>
      </c>
      <c r="E118" s="51"/>
      <c r="F118" s="7">
        <f t="shared" si="5"/>
        <v>0</v>
      </c>
      <c r="G118" s="23">
        <f>'СВОД 2014'!$B$229</f>
        <v>3.11</v>
      </c>
      <c r="H118" s="7">
        <f t="shared" si="3"/>
        <v>0</v>
      </c>
      <c r="I118" s="10">
        <v>0</v>
      </c>
      <c r="J118" s="9">
        <f t="shared" si="4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f>'СВОД 2014'!$B$229</f>
        <v>3.11</v>
      </c>
      <c r="H119" s="7">
        <f t="shared" si="3"/>
        <v>0</v>
      </c>
      <c r="I119" s="10">
        <v>0</v>
      </c>
      <c r="J119" s="9">
        <f t="shared" si="4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'Июнь 2014'!E120</f>
        <v>38.03</v>
      </c>
      <c r="E120" s="51">
        <v>64.510000000000005</v>
      </c>
      <c r="F120" s="7">
        <f t="shared" si="5"/>
        <v>26.480000000000004</v>
      </c>
      <c r="G120" s="23">
        <f>'СВОД 2014'!$B$229</f>
        <v>3.11</v>
      </c>
      <c r="H120" s="7">
        <f t="shared" si="3"/>
        <v>82.35</v>
      </c>
      <c r="I120" s="10">
        <v>30</v>
      </c>
      <c r="J120" s="9">
        <f t="shared" si="4"/>
        <v>52.349999999999994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'Июнь 2014'!E121</f>
        <v>0.63</v>
      </c>
      <c r="E121" s="51">
        <v>2.48</v>
      </c>
      <c r="F121" s="7">
        <f t="shared" si="5"/>
        <v>1.85</v>
      </c>
      <c r="G121" s="23">
        <f>'СВОД 2014'!$B$229</f>
        <v>3.11</v>
      </c>
      <c r="H121" s="7">
        <f t="shared" si="3"/>
        <v>5.75</v>
      </c>
      <c r="I121" s="10">
        <v>0</v>
      </c>
      <c r="J121" s="9">
        <f t="shared" si="4"/>
        <v>5.75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'Июнь 2014'!E122</f>
        <v>235.15</v>
      </c>
      <c r="E122" s="51">
        <v>241.23</v>
      </c>
      <c r="F122" s="7">
        <f t="shared" si="5"/>
        <v>6.0799999999999841</v>
      </c>
      <c r="G122" s="23">
        <f>'СВОД 2014'!$B$229</f>
        <v>3.11</v>
      </c>
      <c r="H122" s="7">
        <f t="shared" si="3"/>
        <v>18.91</v>
      </c>
      <c r="I122" s="10">
        <v>0</v>
      </c>
      <c r="J122" s="9">
        <f t="shared" si="4"/>
        <v>18.91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'Июнь 2014'!E123</f>
        <v>3529.77</v>
      </c>
      <c r="E123" s="51">
        <v>3610.56</v>
      </c>
      <c r="F123" s="7">
        <f t="shared" si="5"/>
        <v>80.789999999999964</v>
      </c>
      <c r="G123" s="23">
        <f>'СВОД 2014'!$B$229</f>
        <v>3.11</v>
      </c>
      <c r="H123" s="7">
        <f t="shared" si="3"/>
        <v>251.26</v>
      </c>
      <c r="I123" s="10">
        <v>0</v>
      </c>
      <c r="J123" s="9">
        <f t="shared" si="4"/>
        <v>251.26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'Июнь 2014'!E124</f>
        <v>2939.96</v>
      </c>
      <c r="E124" s="51">
        <v>3015.86</v>
      </c>
      <c r="F124" s="7">
        <f t="shared" si="5"/>
        <v>75.900000000000091</v>
      </c>
      <c r="G124" s="23">
        <f>'СВОД 2014'!$B$229</f>
        <v>3.11</v>
      </c>
      <c r="H124" s="7">
        <f t="shared" si="3"/>
        <v>236.05</v>
      </c>
      <c r="I124" s="10">
        <v>0</v>
      </c>
      <c r="J124" s="9">
        <f t="shared" si="4"/>
        <v>236.05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'Июнь 2014'!E125</f>
        <v>1024.19</v>
      </c>
      <c r="E125" s="51">
        <v>1069.2</v>
      </c>
      <c r="F125" s="7">
        <f t="shared" si="5"/>
        <v>45.009999999999991</v>
      </c>
      <c r="G125" s="23">
        <f>'СВОД 2014'!$B$229</f>
        <v>3.11</v>
      </c>
      <c r="H125" s="7">
        <f t="shared" si="3"/>
        <v>139.97999999999999</v>
      </c>
      <c r="I125" s="10">
        <v>0</v>
      </c>
      <c r="J125" s="9">
        <f t="shared" si="4"/>
        <v>139.97999999999999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'Июнь 2014'!E126</f>
        <v>1387.41</v>
      </c>
      <c r="E126" s="51">
        <v>1611.95</v>
      </c>
      <c r="F126" s="7">
        <f t="shared" si="5"/>
        <v>224.53999999999996</v>
      </c>
      <c r="G126" s="23">
        <f>'СВОД 2014'!$B$229</f>
        <v>3.11</v>
      </c>
      <c r="H126" s="7">
        <f t="shared" si="3"/>
        <v>698.32</v>
      </c>
      <c r="I126" s="10">
        <v>0</v>
      </c>
      <c r="J126" s="9">
        <f t="shared" si="4"/>
        <v>698.32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'Июнь 2014'!E127</f>
        <v>67.72</v>
      </c>
      <c r="E127" s="51">
        <v>72.55</v>
      </c>
      <c r="F127" s="7">
        <f t="shared" si="5"/>
        <v>4.8299999999999983</v>
      </c>
      <c r="G127" s="23">
        <f>'СВОД 2014'!$B$229</f>
        <v>3.11</v>
      </c>
      <c r="H127" s="7">
        <f t="shared" si="3"/>
        <v>15.02</v>
      </c>
      <c r="I127" s="10">
        <v>0</v>
      </c>
      <c r="J127" s="9">
        <f t="shared" si="4"/>
        <v>15.02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'Июнь 2014'!E128</f>
        <v>237.44</v>
      </c>
      <c r="E128" s="51">
        <v>267.94</v>
      </c>
      <c r="F128" s="7">
        <f t="shared" si="5"/>
        <v>30.5</v>
      </c>
      <c r="G128" s="23">
        <f>'СВОД 2014'!$B$229</f>
        <v>3.11</v>
      </c>
      <c r="H128" s="7">
        <f t="shared" si="3"/>
        <v>94.86</v>
      </c>
      <c r="I128" s="10">
        <v>1000</v>
      </c>
      <c r="J128" s="9">
        <f t="shared" si="4"/>
        <v>-905.14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'Июнь 2014'!E129</f>
        <v>6.9</v>
      </c>
      <c r="E129" s="51">
        <v>9.6</v>
      </c>
      <c r="F129" s="7">
        <f t="shared" si="5"/>
        <v>2.6999999999999993</v>
      </c>
      <c r="G129" s="23">
        <f>'СВОД 2014'!$B$229</f>
        <v>3.11</v>
      </c>
      <c r="H129" s="7">
        <f t="shared" si="3"/>
        <v>8.4</v>
      </c>
      <c r="I129" s="10">
        <v>25.77</v>
      </c>
      <c r="J129" s="9">
        <f t="shared" si="4"/>
        <v>-17.369999999999997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'Июнь 2014'!E130</f>
        <v>247.64</v>
      </c>
      <c r="E130" s="51">
        <v>304.39999999999998</v>
      </c>
      <c r="F130" s="7">
        <f t="shared" si="5"/>
        <v>56.759999999999991</v>
      </c>
      <c r="G130" s="23">
        <f>'СВОД 2014'!$B$229</f>
        <v>3.11</v>
      </c>
      <c r="H130" s="7">
        <f t="shared" si="3"/>
        <v>176.52</v>
      </c>
      <c r="I130" s="10">
        <f>31.99+81.93</f>
        <v>113.92</v>
      </c>
      <c r="J130" s="9">
        <f t="shared" si="4"/>
        <v>62.600000000000009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'Июнь 2014'!E131</f>
        <v>6853.76</v>
      </c>
      <c r="E131" s="51">
        <v>7085.57</v>
      </c>
      <c r="F131" s="7">
        <f t="shared" si="5"/>
        <v>231.80999999999949</v>
      </c>
      <c r="G131" s="23">
        <f>'СВОД 2014'!$B$229</f>
        <v>3.11</v>
      </c>
      <c r="H131" s="7">
        <f t="shared" ref="H131:H194" si="6">ROUND(F131*G131,2)</f>
        <v>720.93</v>
      </c>
      <c r="I131" s="10">
        <f>2364.96+1061.4+1641.61</f>
        <v>5067.97</v>
      </c>
      <c r="J131" s="9">
        <f t="shared" si="4"/>
        <v>-4347.04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'Июнь 2014'!E132</f>
        <v>1014.16</v>
      </c>
      <c r="E132" s="51">
        <v>1199.3399999999999</v>
      </c>
      <c r="F132" s="7">
        <f t="shared" si="5"/>
        <v>185.17999999999995</v>
      </c>
      <c r="G132" s="23">
        <f>'СВОД 2014'!$B$229</f>
        <v>3.11</v>
      </c>
      <c r="H132" s="7">
        <f t="shared" si="6"/>
        <v>575.91</v>
      </c>
      <c r="I132" s="10">
        <v>0</v>
      </c>
      <c r="J132" s="9">
        <f t="shared" si="4"/>
        <v>575.91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'Июнь 2014'!E133</f>
        <v>1368.38</v>
      </c>
      <c r="E133" s="51">
        <v>1584.44</v>
      </c>
      <c r="F133" s="7">
        <f t="shared" si="5"/>
        <v>216.05999999999995</v>
      </c>
      <c r="G133" s="23">
        <f>'СВОД 2014'!$B$229</f>
        <v>3.11</v>
      </c>
      <c r="H133" s="7">
        <f t="shared" si="6"/>
        <v>671.95</v>
      </c>
      <c r="I133" s="10">
        <v>0</v>
      </c>
      <c r="J133" s="9">
        <f t="shared" si="4"/>
        <v>671.95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'Июнь 2014'!E134</f>
        <v>2.34</v>
      </c>
      <c r="E134" s="51">
        <v>2.34</v>
      </c>
      <c r="F134" s="7">
        <f t="shared" si="5"/>
        <v>0</v>
      </c>
      <c r="G134" s="23">
        <f>'СВОД 2014'!$B$229</f>
        <v>3.11</v>
      </c>
      <c r="H134" s="7">
        <f t="shared" si="6"/>
        <v>0</v>
      </c>
      <c r="I134" s="10">
        <v>0</v>
      </c>
      <c r="J134" s="9">
        <f t="shared" si="4"/>
        <v>0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'Июнь 2014'!E135</f>
        <v>2305.52</v>
      </c>
      <c r="E135" s="51">
        <v>2349.64</v>
      </c>
      <c r="F135" s="7">
        <f t="shared" si="5"/>
        <v>44.119999999999891</v>
      </c>
      <c r="G135" s="23">
        <f>'СВОД 2014'!$B$229</f>
        <v>3.11</v>
      </c>
      <c r="H135" s="7">
        <f t="shared" si="6"/>
        <v>137.21</v>
      </c>
      <c r="I135" s="10">
        <v>0</v>
      </c>
      <c r="J135" s="9">
        <f t="shared" ref="J135:J198" si="7">H135-I135</f>
        <v>137.21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'Июнь 2014'!E136</f>
        <v>2096.08</v>
      </c>
      <c r="E136" s="51">
        <v>2187.38</v>
      </c>
      <c r="F136" s="7">
        <f t="shared" ref="F136:F199" si="8">E136-D136</f>
        <v>91.300000000000182</v>
      </c>
      <c r="G136" s="23">
        <f>'СВОД 2014'!$B$229</f>
        <v>3.11</v>
      </c>
      <c r="H136" s="7">
        <f t="shared" si="6"/>
        <v>283.94</v>
      </c>
      <c r="I136" s="10">
        <v>0</v>
      </c>
      <c r="J136" s="9">
        <f t="shared" si="7"/>
        <v>283.94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'Июнь 2014'!E137</f>
        <v>0</v>
      </c>
      <c r="E137" s="51"/>
      <c r="F137" s="7">
        <f t="shared" si="8"/>
        <v>0</v>
      </c>
      <c r="G137" s="23">
        <f>'СВОД 2014'!$B$229</f>
        <v>3.11</v>
      </c>
      <c r="H137" s="7">
        <f t="shared" si="6"/>
        <v>0</v>
      </c>
      <c r="I137" s="10">
        <v>0</v>
      </c>
      <c r="J137" s="9">
        <f t="shared" si="7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164">
        <v>0.64</v>
      </c>
      <c r="E138" s="165">
        <v>0.64</v>
      </c>
      <c r="F138" s="7">
        <f t="shared" si="8"/>
        <v>0</v>
      </c>
      <c r="G138" s="23">
        <f>'СВОД 2014'!$B$229</f>
        <v>3.11</v>
      </c>
      <c r="H138" s="7">
        <f t="shared" si="6"/>
        <v>0</v>
      </c>
      <c r="I138" s="10">
        <v>0</v>
      </c>
      <c r="J138" s="9">
        <f t="shared" si="7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164">
        <v>0.89</v>
      </c>
      <c r="E139" s="165">
        <v>0.89</v>
      </c>
      <c r="F139" s="7">
        <f t="shared" si="8"/>
        <v>0</v>
      </c>
      <c r="G139" s="23">
        <f>'СВОД 2014'!$B$229</f>
        <v>3.11</v>
      </c>
      <c r="H139" s="7">
        <f t="shared" si="6"/>
        <v>0</v>
      </c>
      <c r="I139" s="10">
        <v>0</v>
      </c>
      <c r="J139" s="9">
        <f t="shared" si="7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'Июнь 2014'!E140</f>
        <v>0.72</v>
      </c>
      <c r="E140" s="51">
        <v>0.72</v>
      </c>
      <c r="F140" s="7">
        <f t="shared" si="8"/>
        <v>0</v>
      </c>
      <c r="G140" s="23">
        <f>'СВОД 2014'!$B$229</f>
        <v>3.11</v>
      </c>
      <c r="H140" s="7">
        <f t="shared" si="6"/>
        <v>0</v>
      </c>
      <c r="I140" s="10">
        <v>0</v>
      </c>
      <c r="J140" s="9">
        <f t="shared" si="7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'Июнь 2014'!E141</f>
        <v>126.92</v>
      </c>
      <c r="E141" s="51">
        <v>176.18</v>
      </c>
      <c r="F141" s="7">
        <f t="shared" si="8"/>
        <v>49.260000000000005</v>
      </c>
      <c r="G141" s="23">
        <f>'СВОД 2014'!$B$229</f>
        <v>3.11</v>
      </c>
      <c r="H141" s="7">
        <f t="shared" si="6"/>
        <v>153.19999999999999</v>
      </c>
      <c r="I141" s="10">
        <v>0</v>
      </c>
      <c r="J141" s="9">
        <f t="shared" si="7"/>
        <v>153.19999999999999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'Июнь 2014'!E142</f>
        <v>0</v>
      </c>
      <c r="E142" s="51"/>
      <c r="F142" s="7">
        <f t="shared" si="8"/>
        <v>0</v>
      </c>
      <c r="G142" s="23">
        <f>'СВОД 2014'!$B$229</f>
        <v>3.11</v>
      </c>
      <c r="H142" s="7">
        <f t="shared" si="6"/>
        <v>0</v>
      </c>
      <c r="I142" s="10">
        <v>0</v>
      </c>
      <c r="J142" s="9">
        <f t="shared" si="7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'Июнь 2014'!E143</f>
        <v>236.63</v>
      </c>
      <c r="E143" s="51">
        <v>282.94</v>
      </c>
      <c r="F143" s="7">
        <f t="shared" si="8"/>
        <v>46.31</v>
      </c>
      <c r="G143" s="23">
        <f>'СВОД 2014'!$B$229</f>
        <v>3.11</v>
      </c>
      <c r="H143" s="7">
        <f t="shared" si="6"/>
        <v>144.02000000000001</v>
      </c>
      <c r="I143" s="10">
        <v>0</v>
      </c>
      <c r="J143" s="9">
        <f t="shared" si="7"/>
        <v>144.02000000000001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'Июнь 2014'!E144</f>
        <v>58.57</v>
      </c>
      <c r="E144" s="51">
        <v>66.19</v>
      </c>
      <c r="F144" s="7">
        <f t="shared" si="8"/>
        <v>7.6199999999999974</v>
      </c>
      <c r="G144" s="23">
        <f>'СВОД 2014'!$B$229</f>
        <v>3.11</v>
      </c>
      <c r="H144" s="7">
        <f t="shared" si="6"/>
        <v>23.7</v>
      </c>
      <c r="I144" s="10">
        <v>0</v>
      </c>
      <c r="J144" s="9">
        <f t="shared" si="7"/>
        <v>23.7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'Июнь 2014'!E145</f>
        <v>308</v>
      </c>
      <c r="E145" s="51">
        <v>314.83999999999997</v>
      </c>
      <c r="F145" s="7">
        <f t="shared" si="8"/>
        <v>6.839999999999975</v>
      </c>
      <c r="G145" s="23">
        <f>'СВОД 2014'!$B$229</f>
        <v>3.11</v>
      </c>
      <c r="H145" s="7">
        <f t="shared" si="6"/>
        <v>21.27</v>
      </c>
      <c r="I145" s="10">
        <v>0</v>
      </c>
      <c r="J145" s="9">
        <f t="shared" si="7"/>
        <v>21.27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'Июнь 2014'!E146</f>
        <v>231.7</v>
      </c>
      <c r="E146" s="51">
        <v>234.59</v>
      </c>
      <c r="F146" s="7">
        <f t="shared" si="8"/>
        <v>2.8900000000000148</v>
      </c>
      <c r="G146" s="23">
        <f>'СВОД 2014'!$B$229</f>
        <v>3.11</v>
      </c>
      <c r="H146" s="7">
        <f t="shared" si="6"/>
        <v>8.99</v>
      </c>
      <c r="I146" s="10">
        <v>0</v>
      </c>
      <c r="J146" s="9">
        <f t="shared" si="7"/>
        <v>8.99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'Июнь 2014'!E147</f>
        <v>406</v>
      </c>
      <c r="E147" s="51">
        <v>430.41</v>
      </c>
      <c r="F147" s="7">
        <f t="shared" si="8"/>
        <v>24.410000000000025</v>
      </c>
      <c r="G147" s="23">
        <f>'СВОД 2014'!$B$229</f>
        <v>3.11</v>
      </c>
      <c r="H147" s="7">
        <f t="shared" si="6"/>
        <v>75.92</v>
      </c>
      <c r="I147" s="10">
        <v>0</v>
      </c>
      <c r="J147" s="9">
        <f t="shared" si="7"/>
        <v>75.92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'Июнь 2014'!E148</f>
        <v>175.47</v>
      </c>
      <c r="E148" s="51">
        <v>201.19</v>
      </c>
      <c r="F148" s="7">
        <f t="shared" si="8"/>
        <v>25.72</v>
      </c>
      <c r="G148" s="23">
        <f>'СВОД 2014'!$B$229</f>
        <v>3.11</v>
      </c>
      <c r="H148" s="7">
        <f t="shared" si="6"/>
        <v>79.989999999999995</v>
      </c>
      <c r="I148" s="10">
        <v>0</v>
      </c>
      <c r="J148" s="9">
        <f t="shared" si="7"/>
        <v>79.989999999999995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'Июнь 2014'!E149</f>
        <v>594.30999999999995</v>
      </c>
      <c r="E149" s="51">
        <v>711.24</v>
      </c>
      <c r="F149" s="7">
        <f t="shared" si="8"/>
        <v>116.93000000000006</v>
      </c>
      <c r="G149" s="23">
        <f>'СВОД 2014'!$B$229</f>
        <v>3.11</v>
      </c>
      <c r="H149" s="7">
        <f t="shared" si="6"/>
        <v>363.65</v>
      </c>
      <c r="I149" s="10">
        <v>0</v>
      </c>
      <c r="J149" s="9">
        <f t="shared" si="7"/>
        <v>363.65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'Июнь 2014'!E150</f>
        <v>582.44000000000005</v>
      </c>
      <c r="E150" s="51">
        <v>634.80999999999995</v>
      </c>
      <c r="F150" s="7">
        <f t="shared" si="8"/>
        <v>52.369999999999891</v>
      </c>
      <c r="G150" s="23">
        <f>'СВОД 2014'!$B$229</f>
        <v>3.11</v>
      </c>
      <c r="H150" s="7">
        <f t="shared" si="6"/>
        <v>162.87</v>
      </c>
      <c r="I150" s="10">
        <v>0</v>
      </c>
      <c r="J150" s="9">
        <f t="shared" si="7"/>
        <v>162.87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'Июнь 2014'!E151</f>
        <v>1954.28</v>
      </c>
      <c r="E151" s="51">
        <v>2710.03</v>
      </c>
      <c r="F151" s="7">
        <f t="shared" si="8"/>
        <v>755.75000000000023</v>
      </c>
      <c r="G151" s="23">
        <f>'СВОД 2014'!$B$229</f>
        <v>3.11</v>
      </c>
      <c r="H151" s="7">
        <f t="shared" si="6"/>
        <v>2350.38</v>
      </c>
      <c r="I151" s="10">
        <v>1000</v>
      </c>
      <c r="J151" s="9">
        <f t="shared" si="7"/>
        <v>1350.38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'Июнь 2014'!E152</f>
        <v>1906.37</v>
      </c>
      <c r="E152" s="51">
        <v>1964.34</v>
      </c>
      <c r="F152" s="7">
        <f t="shared" si="8"/>
        <v>57.970000000000027</v>
      </c>
      <c r="G152" s="23">
        <f>'СВОД 2014'!$B$229</f>
        <v>3.11</v>
      </c>
      <c r="H152" s="7">
        <f t="shared" si="6"/>
        <v>180.29</v>
      </c>
      <c r="I152" s="10">
        <v>0</v>
      </c>
      <c r="J152" s="9">
        <f t="shared" si="7"/>
        <v>180.29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'Июнь 2014'!E153</f>
        <v>0</v>
      </c>
      <c r="E153" s="51"/>
      <c r="F153" s="7">
        <f t="shared" si="8"/>
        <v>0</v>
      </c>
      <c r="G153" s="23">
        <f>'СВОД 2014'!$B$229</f>
        <v>3.11</v>
      </c>
      <c r="H153" s="7">
        <f t="shared" si="6"/>
        <v>0</v>
      </c>
      <c r="I153" s="10">
        <v>0</v>
      </c>
      <c r="J153" s="9">
        <f t="shared" si="7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'Июнь 2014'!E154</f>
        <v>0</v>
      </c>
      <c r="E154" s="51"/>
      <c r="F154" s="7">
        <f t="shared" si="8"/>
        <v>0</v>
      </c>
      <c r="G154" s="23">
        <f>'СВОД 2014'!$B$229</f>
        <v>3.11</v>
      </c>
      <c r="H154" s="7">
        <f t="shared" si="6"/>
        <v>0</v>
      </c>
      <c r="I154" s="10">
        <v>0</v>
      </c>
      <c r="J154" s="9">
        <f t="shared" si="7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'Июнь 2014'!E155</f>
        <v>0</v>
      </c>
      <c r="E155" s="51"/>
      <c r="F155" s="7">
        <f t="shared" si="8"/>
        <v>0</v>
      </c>
      <c r="G155" s="23">
        <f>'СВОД 2014'!$B$229</f>
        <v>3.11</v>
      </c>
      <c r="H155" s="7">
        <f t="shared" si="6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'Июнь 2014'!E156</f>
        <v>1826.55</v>
      </c>
      <c r="E156" s="51">
        <v>1960.59</v>
      </c>
      <c r="F156" s="7">
        <f t="shared" si="8"/>
        <v>134.03999999999996</v>
      </c>
      <c r="G156" s="23">
        <f>'СВОД 2014'!$B$229</f>
        <v>3.11</v>
      </c>
      <c r="H156" s="7">
        <f t="shared" si="6"/>
        <v>416.86</v>
      </c>
      <c r="I156" s="10">
        <v>0</v>
      </c>
      <c r="J156" s="9">
        <f t="shared" si="7"/>
        <v>416.86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'Июнь 2014'!E157</f>
        <v>0</v>
      </c>
      <c r="E157" s="51"/>
      <c r="F157" s="7">
        <f t="shared" si="8"/>
        <v>0</v>
      </c>
      <c r="G157" s="23">
        <f>'СВОД 2014'!$B$229</f>
        <v>3.11</v>
      </c>
      <c r="H157" s="7">
        <f t="shared" si="6"/>
        <v>0</v>
      </c>
      <c r="I157" s="10">
        <v>0</v>
      </c>
      <c r="J157" s="9">
        <f t="shared" si="7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'Июнь 2014'!E158</f>
        <v>0</v>
      </c>
      <c r="E158" s="51"/>
      <c r="F158" s="7">
        <f t="shared" si="8"/>
        <v>0</v>
      </c>
      <c r="G158" s="23">
        <f>'СВОД 2014'!$B$229</f>
        <v>3.11</v>
      </c>
      <c r="H158" s="7">
        <f t="shared" si="6"/>
        <v>0</v>
      </c>
      <c r="I158" s="10">
        <v>0</v>
      </c>
      <c r="J158" s="9">
        <f t="shared" si="7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v>0.54</v>
      </c>
      <c r="E159" s="51">
        <v>36.01</v>
      </c>
      <c r="F159" s="7">
        <f t="shared" si="8"/>
        <v>35.47</v>
      </c>
      <c r="G159" s="23">
        <f>'СВОД 2014'!$B$229</f>
        <v>3.11</v>
      </c>
      <c r="H159" s="7">
        <f t="shared" si="6"/>
        <v>110.31</v>
      </c>
      <c r="I159" s="10">
        <v>0</v>
      </c>
      <c r="J159" s="9">
        <f t="shared" si="7"/>
        <v>110.31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'Июнь 2014'!E160</f>
        <v>0</v>
      </c>
      <c r="E160" s="51"/>
      <c r="F160" s="7">
        <f t="shared" si="8"/>
        <v>0</v>
      </c>
      <c r="G160" s="23">
        <f>'СВОД 2014'!$B$229</f>
        <v>3.11</v>
      </c>
      <c r="H160" s="7">
        <f t="shared" si="6"/>
        <v>0</v>
      </c>
      <c r="I160" s="10">
        <v>0</v>
      </c>
      <c r="J160" s="9">
        <f t="shared" si="7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'Июнь 2014'!E161</f>
        <v>163.08000000000001</v>
      </c>
      <c r="E161" s="51">
        <v>201.84</v>
      </c>
      <c r="F161" s="7">
        <f t="shared" si="8"/>
        <v>38.759999999999991</v>
      </c>
      <c r="G161" s="23">
        <f>'СВОД 2014'!$B$229</f>
        <v>3.11</v>
      </c>
      <c r="H161" s="7">
        <f t="shared" si="6"/>
        <v>120.54</v>
      </c>
      <c r="I161" s="10">
        <v>317</v>
      </c>
      <c r="J161" s="9">
        <f t="shared" si="7"/>
        <v>-196.45999999999998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'Июнь 2014'!E162</f>
        <v>0</v>
      </c>
      <c r="E162" s="51"/>
      <c r="F162" s="7">
        <f t="shared" si="8"/>
        <v>0</v>
      </c>
      <c r="G162" s="23">
        <f>'СВОД 2014'!$B$229</f>
        <v>3.11</v>
      </c>
      <c r="H162" s="7">
        <f t="shared" si="6"/>
        <v>0</v>
      </c>
      <c r="I162" s="10">
        <v>0</v>
      </c>
      <c r="J162" s="9">
        <f t="shared" si="7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'Июнь 2014'!E163</f>
        <v>0</v>
      </c>
      <c r="E163" s="51"/>
      <c r="F163" s="7">
        <f t="shared" si="8"/>
        <v>0</v>
      </c>
      <c r="G163" s="23">
        <f>'СВОД 2014'!$B$229</f>
        <v>3.11</v>
      </c>
      <c r="H163" s="7">
        <f t="shared" si="6"/>
        <v>0</v>
      </c>
      <c r="I163" s="10">
        <v>0</v>
      </c>
      <c r="J163" s="9">
        <f t="shared" si="7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'Июнь 2014'!E164</f>
        <v>0</v>
      </c>
      <c r="E164" s="51"/>
      <c r="F164" s="7">
        <f t="shared" si="8"/>
        <v>0</v>
      </c>
      <c r="G164" s="23">
        <f>'СВОД 2014'!$B$229</f>
        <v>3.11</v>
      </c>
      <c r="H164" s="7">
        <f t="shared" si="6"/>
        <v>0</v>
      </c>
      <c r="I164" s="10">
        <v>0</v>
      </c>
      <c r="J164" s="9">
        <f t="shared" si="7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'Июнь 2014'!E165</f>
        <v>71.599999999999994</v>
      </c>
      <c r="E165" s="51">
        <v>97.68</v>
      </c>
      <c r="F165" s="7">
        <f t="shared" si="8"/>
        <v>26.080000000000013</v>
      </c>
      <c r="G165" s="23">
        <f>'СВОД 2014'!$B$229</f>
        <v>3.11</v>
      </c>
      <c r="H165" s="7">
        <f t="shared" si="6"/>
        <v>81.11</v>
      </c>
      <c r="I165" s="10">
        <f>0.21+24.55+42.64+78.17</f>
        <v>145.57</v>
      </c>
      <c r="J165" s="9">
        <f t="shared" si="7"/>
        <v>-64.459999999999994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'Июнь 2014'!E166</f>
        <v>1294.96</v>
      </c>
      <c r="E166" s="51">
        <v>1295.6500000000001</v>
      </c>
      <c r="F166" s="7">
        <f t="shared" si="8"/>
        <v>0.69000000000005457</v>
      </c>
      <c r="G166" s="23">
        <f>'СВОД 2014'!$B$229</f>
        <v>3.11</v>
      </c>
      <c r="H166" s="7">
        <f t="shared" si="6"/>
        <v>2.15</v>
      </c>
      <c r="I166" s="10">
        <v>0</v>
      </c>
      <c r="J166" s="9">
        <f t="shared" si="7"/>
        <v>2.15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'Июнь 2014'!E167</f>
        <v>0</v>
      </c>
      <c r="E167" s="51"/>
      <c r="F167" s="7">
        <f t="shared" si="8"/>
        <v>0</v>
      </c>
      <c r="G167" s="23">
        <f>'СВОД 2014'!$B$229</f>
        <v>3.11</v>
      </c>
      <c r="H167" s="7">
        <f t="shared" si="6"/>
        <v>0</v>
      </c>
      <c r="I167" s="10">
        <v>0</v>
      </c>
      <c r="J167" s="9">
        <f t="shared" si="7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'Июнь 2014'!E168</f>
        <v>0</v>
      </c>
      <c r="E168" s="51"/>
      <c r="F168" s="7">
        <f t="shared" si="8"/>
        <v>0</v>
      </c>
      <c r="G168" s="23">
        <f>'СВОД 2014'!$B$229</f>
        <v>3.11</v>
      </c>
      <c r="H168" s="7">
        <f t="shared" si="6"/>
        <v>0</v>
      </c>
      <c r="I168" s="10">
        <v>0</v>
      </c>
      <c r="J168" s="9">
        <f t="shared" si="7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'Июнь 2014'!E169</f>
        <v>118.76</v>
      </c>
      <c r="E169" s="51">
        <v>139.44999999999999</v>
      </c>
      <c r="F169" s="7">
        <f t="shared" si="8"/>
        <v>20.689999999999984</v>
      </c>
      <c r="G169" s="23">
        <f>'СВОД 2014'!$B$229</f>
        <v>3.11</v>
      </c>
      <c r="H169" s="7">
        <f t="shared" si="6"/>
        <v>64.349999999999994</v>
      </c>
      <c r="I169" s="10">
        <v>0</v>
      </c>
      <c r="J169" s="9">
        <f t="shared" si="7"/>
        <v>64.349999999999994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'Июнь 2014'!E170</f>
        <v>0</v>
      </c>
      <c r="E170" s="51"/>
      <c r="F170" s="7">
        <f t="shared" si="8"/>
        <v>0</v>
      </c>
      <c r="G170" s="23">
        <f>'СВОД 2014'!$B$229</f>
        <v>3.11</v>
      </c>
      <c r="H170" s="7">
        <f t="shared" si="6"/>
        <v>0</v>
      </c>
      <c r="I170" s="10">
        <v>0</v>
      </c>
      <c r="J170" s="9">
        <f t="shared" si="7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'Июнь 2014'!E171</f>
        <v>0</v>
      </c>
      <c r="E171" s="51"/>
      <c r="F171" s="7">
        <f t="shared" si="8"/>
        <v>0</v>
      </c>
      <c r="G171" s="23">
        <f>'СВОД 2014'!$B$229</f>
        <v>3.11</v>
      </c>
      <c r="H171" s="7">
        <f t="shared" si="6"/>
        <v>0</v>
      </c>
      <c r="I171" s="10">
        <v>0</v>
      </c>
      <c r="J171" s="9">
        <f t="shared" si="7"/>
        <v>0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'Июнь 2014'!E172</f>
        <v>0</v>
      </c>
      <c r="E172" s="51"/>
      <c r="F172" s="7">
        <f t="shared" si="8"/>
        <v>0</v>
      </c>
      <c r="G172" s="23">
        <f>'СВОД 2014'!$B$229</f>
        <v>3.11</v>
      </c>
      <c r="H172" s="7">
        <f t="shared" si="6"/>
        <v>0</v>
      </c>
      <c r="I172" s="10">
        <v>0</v>
      </c>
      <c r="J172" s="9">
        <f t="shared" si="7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'Июнь 2014'!E173</f>
        <v>996.41</v>
      </c>
      <c r="E173" s="51">
        <v>1008.91</v>
      </c>
      <c r="F173" s="7">
        <f t="shared" si="8"/>
        <v>12.5</v>
      </c>
      <c r="G173" s="23">
        <f>'СВОД 2014'!$B$229</f>
        <v>3.11</v>
      </c>
      <c r="H173" s="7">
        <f t="shared" si="6"/>
        <v>38.880000000000003</v>
      </c>
      <c r="I173" s="10">
        <v>0</v>
      </c>
      <c r="J173" s="9">
        <f t="shared" si="7"/>
        <v>38.880000000000003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'Июнь 2014'!E174</f>
        <v>0</v>
      </c>
      <c r="E174" s="51"/>
      <c r="F174" s="7">
        <f t="shared" si="8"/>
        <v>0</v>
      </c>
      <c r="G174" s="23">
        <f>'СВОД 2014'!$B$229</f>
        <v>3.11</v>
      </c>
      <c r="H174" s="7">
        <f t="shared" si="6"/>
        <v>0</v>
      </c>
      <c r="I174" s="10">
        <v>0</v>
      </c>
      <c r="J174" s="9">
        <f t="shared" si="7"/>
        <v>0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'Июнь 2014'!E175</f>
        <v>0</v>
      </c>
      <c r="E175" s="51"/>
      <c r="F175" s="7">
        <f t="shared" si="8"/>
        <v>0</v>
      </c>
      <c r="G175" s="23">
        <f>'СВОД 2014'!$B$229</f>
        <v>3.11</v>
      </c>
      <c r="H175" s="7">
        <f t="shared" si="6"/>
        <v>0</v>
      </c>
      <c r="I175" s="10">
        <v>0</v>
      </c>
      <c r="J175" s="9">
        <f t="shared" si="7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'Июнь 2014'!E176</f>
        <v>0.56999999999999995</v>
      </c>
      <c r="E176" s="51">
        <v>0.56999999999999995</v>
      </c>
      <c r="F176" s="7">
        <f t="shared" si="8"/>
        <v>0</v>
      </c>
      <c r="G176" s="23">
        <f>'СВОД 2014'!$B$229</f>
        <v>3.11</v>
      </c>
      <c r="H176" s="7">
        <f t="shared" si="6"/>
        <v>0</v>
      </c>
      <c r="I176" s="10">
        <v>0</v>
      </c>
      <c r="J176" s="9">
        <f t="shared" si="7"/>
        <v>0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'Июнь 2014'!E177</f>
        <v>399.05</v>
      </c>
      <c r="E177" s="51">
        <v>519.32000000000005</v>
      </c>
      <c r="F177" s="7">
        <f t="shared" si="8"/>
        <v>120.27000000000004</v>
      </c>
      <c r="G177" s="23">
        <f>'СВОД 2014'!$B$229</f>
        <v>3.11</v>
      </c>
      <c r="H177" s="7">
        <f t="shared" si="6"/>
        <v>374.04</v>
      </c>
      <c r="I177" s="10">
        <v>0</v>
      </c>
      <c r="J177" s="9">
        <f t="shared" si="7"/>
        <v>374.04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'Июнь 2014'!E178</f>
        <v>0</v>
      </c>
      <c r="E178" s="51"/>
      <c r="F178" s="7">
        <f t="shared" si="8"/>
        <v>0</v>
      </c>
      <c r="G178" s="23">
        <f>'СВОД 2014'!$B$229</f>
        <v>3.11</v>
      </c>
      <c r="H178" s="7">
        <f t="shared" si="6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'Июнь 2014'!E179</f>
        <v>0.56999999999999995</v>
      </c>
      <c r="E179" s="51">
        <v>0.88</v>
      </c>
      <c r="F179" s="7">
        <f t="shared" si="8"/>
        <v>0.31000000000000005</v>
      </c>
      <c r="G179" s="23">
        <f>'СВОД 2014'!$B$229</f>
        <v>3.11</v>
      </c>
      <c r="H179" s="7">
        <f t="shared" si="6"/>
        <v>0.96</v>
      </c>
      <c r="I179" s="10">
        <v>0</v>
      </c>
      <c r="J179" s="9">
        <f t="shared" si="7"/>
        <v>0.96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'Июнь 2014'!E180</f>
        <v>0</v>
      </c>
      <c r="E180" s="51"/>
      <c r="F180" s="7">
        <f t="shared" si="8"/>
        <v>0</v>
      </c>
      <c r="G180" s="23">
        <f>'СВОД 2014'!$B$229</f>
        <v>3.11</v>
      </c>
      <c r="H180" s="7">
        <f t="shared" si="6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'Июнь 2014'!E181</f>
        <v>1536.59</v>
      </c>
      <c r="E181" s="51">
        <v>1653.81</v>
      </c>
      <c r="F181" s="7">
        <f t="shared" si="8"/>
        <v>117.22000000000003</v>
      </c>
      <c r="G181" s="23">
        <f>'СВОД 2014'!$B$229</f>
        <v>3.11</v>
      </c>
      <c r="H181" s="7">
        <f t="shared" si="6"/>
        <v>364.55</v>
      </c>
      <c r="I181" s="10">
        <v>930</v>
      </c>
      <c r="J181" s="9">
        <f t="shared" si="7"/>
        <v>-565.45000000000005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'Июнь 2014'!E182</f>
        <v>93.05</v>
      </c>
      <c r="E182" s="51">
        <v>93.29</v>
      </c>
      <c r="F182" s="7">
        <f t="shared" si="8"/>
        <v>0.24000000000000909</v>
      </c>
      <c r="G182" s="23">
        <f>'СВОД 2014'!$B$229</f>
        <v>3.11</v>
      </c>
      <c r="H182" s="7">
        <f t="shared" si="6"/>
        <v>0.75</v>
      </c>
      <c r="I182" s="10">
        <v>0</v>
      </c>
      <c r="J182" s="9">
        <f t="shared" si="7"/>
        <v>0.75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'Июнь 2014'!E183</f>
        <v>516.20000000000005</v>
      </c>
      <c r="E183" s="51">
        <v>713.01</v>
      </c>
      <c r="F183" s="7">
        <f t="shared" si="8"/>
        <v>196.80999999999995</v>
      </c>
      <c r="G183" s="23">
        <f>'СВОД 2014'!$B$229</f>
        <v>3.11</v>
      </c>
      <c r="H183" s="7">
        <f t="shared" si="6"/>
        <v>612.08000000000004</v>
      </c>
      <c r="I183" s="10">
        <v>0</v>
      </c>
      <c r="J183" s="9">
        <f t="shared" si="7"/>
        <v>612.08000000000004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'Июнь 2014'!E184</f>
        <v>5.08</v>
      </c>
      <c r="E184" s="51">
        <v>7.67</v>
      </c>
      <c r="F184" s="7">
        <f t="shared" si="8"/>
        <v>2.59</v>
      </c>
      <c r="G184" s="23">
        <f>'СВОД 2014'!$B$229</f>
        <v>3.11</v>
      </c>
      <c r="H184" s="7">
        <f t="shared" si="6"/>
        <v>8.0500000000000007</v>
      </c>
      <c r="I184" s="10">
        <v>0</v>
      </c>
      <c r="J184" s="9">
        <f t="shared" si="7"/>
        <v>8.0500000000000007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'Июнь 2014'!E185</f>
        <v>5.55</v>
      </c>
      <c r="E185" s="51">
        <v>5.99</v>
      </c>
      <c r="F185" s="7">
        <f t="shared" si="8"/>
        <v>0.44000000000000039</v>
      </c>
      <c r="G185" s="23">
        <f>'СВОД 2014'!$B$229</f>
        <v>3.11</v>
      </c>
      <c r="H185" s="7">
        <f t="shared" si="6"/>
        <v>1.37</v>
      </c>
      <c r="I185" s="10">
        <v>0</v>
      </c>
      <c r="J185" s="9">
        <f t="shared" si="7"/>
        <v>1.37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'Июнь 2014'!E186</f>
        <v>17105.75</v>
      </c>
      <c r="E186" s="51">
        <v>17633.060000000001</v>
      </c>
      <c r="F186" s="7">
        <f t="shared" si="8"/>
        <v>527.31000000000131</v>
      </c>
      <c r="G186" s="23">
        <f>'СВОД 2014'!$B$229</f>
        <v>3.11</v>
      </c>
      <c r="H186" s="7">
        <f t="shared" si="6"/>
        <v>1639.93</v>
      </c>
      <c r="I186" s="10">
        <f>12000+1996.8</f>
        <v>13996.8</v>
      </c>
      <c r="J186" s="9">
        <f t="shared" si="7"/>
        <v>-12356.869999999999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'Июнь 2014'!E187</f>
        <v>8050.27</v>
      </c>
      <c r="E187" s="51">
        <v>8200.94</v>
      </c>
      <c r="F187" s="7">
        <f t="shared" si="8"/>
        <v>150.67000000000007</v>
      </c>
      <c r="G187" s="23">
        <f>'СВОД 2014'!$B$229</f>
        <v>3.11</v>
      </c>
      <c r="H187" s="7">
        <f t="shared" si="6"/>
        <v>468.58</v>
      </c>
      <c r="I187" s="10">
        <v>1500</v>
      </c>
      <c r="J187" s="9">
        <f t="shared" si="7"/>
        <v>-1031.42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'Июнь 2014'!E188</f>
        <v>166.35</v>
      </c>
      <c r="E188" s="51">
        <v>202.74</v>
      </c>
      <c r="F188" s="7">
        <f t="shared" si="8"/>
        <v>36.390000000000015</v>
      </c>
      <c r="G188" s="23">
        <f>'СВОД 2014'!$B$229</f>
        <v>3.11</v>
      </c>
      <c r="H188" s="7">
        <f t="shared" si="6"/>
        <v>113.17</v>
      </c>
      <c r="I188" s="10">
        <v>381.21</v>
      </c>
      <c r="J188" s="9">
        <f t="shared" si="7"/>
        <v>-268.03999999999996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'Июнь 2014'!E189</f>
        <v>0</v>
      </c>
      <c r="E189" s="51"/>
      <c r="F189" s="7">
        <f t="shared" si="8"/>
        <v>0</v>
      </c>
      <c r="G189" s="23">
        <f>'СВОД 2014'!$B$229</f>
        <v>3.11</v>
      </c>
      <c r="H189" s="7">
        <f t="shared" si="6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'Июнь 2014'!E190</f>
        <v>1104.8800000000001</v>
      </c>
      <c r="E190" s="51">
        <v>1107.45</v>
      </c>
      <c r="F190" s="7">
        <f t="shared" si="8"/>
        <v>2.5699999999999363</v>
      </c>
      <c r="G190" s="23">
        <f>'СВОД 2014'!$B$229</f>
        <v>3.11</v>
      </c>
      <c r="H190" s="7">
        <f t="shared" si="6"/>
        <v>7.99</v>
      </c>
      <c r="I190" s="10">
        <v>0</v>
      </c>
      <c r="J190" s="9">
        <f t="shared" si="7"/>
        <v>7.99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'Июнь 2014'!E191</f>
        <v>0</v>
      </c>
      <c r="E191" s="51"/>
      <c r="F191" s="7">
        <f t="shared" si="8"/>
        <v>0</v>
      </c>
      <c r="G191" s="23">
        <f>'СВОД 2014'!$B$229</f>
        <v>3.11</v>
      </c>
      <c r="H191" s="7">
        <f t="shared" si="6"/>
        <v>0</v>
      </c>
      <c r="I191" s="10">
        <v>0</v>
      </c>
      <c r="J191" s="9">
        <f t="shared" si="7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'Июнь 2014'!E192</f>
        <v>1.41</v>
      </c>
      <c r="E192" s="51">
        <v>8.89</v>
      </c>
      <c r="F192" s="7">
        <f t="shared" si="8"/>
        <v>7.48</v>
      </c>
      <c r="G192" s="23">
        <f>'СВОД 2014'!$B$229</f>
        <v>3.11</v>
      </c>
      <c r="H192" s="7">
        <f t="shared" si="6"/>
        <v>23.26</v>
      </c>
      <c r="I192" s="10">
        <v>0</v>
      </c>
      <c r="J192" s="9">
        <f t="shared" si="7"/>
        <v>23.26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'Июнь 2014'!E193</f>
        <v>0</v>
      </c>
      <c r="E193" s="51"/>
      <c r="F193" s="7">
        <f t="shared" si="8"/>
        <v>0</v>
      </c>
      <c r="G193" s="23">
        <f>'СВОД 2014'!$B$229</f>
        <v>3.11</v>
      </c>
      <c r="H193" s="7">
        <f t="shared" si="6"/>
        <v>0</v>
      </c>
      <c r="I193" s="10">
        <v>0</v>
      </c>
      <c r="J193" s="9">
        <f t="shared" si="7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'Июнь 2014'!E194</f>
        <v>0.41</v>
      </c>
      <c r="E194" s="51">
        <v>5.5</v>
      </c>
      <c r="F194" s="7">
        <f t="shared" si="8"/>
        <v>5.09</v>
      </c>
      <c r="G194" s="23">
        <f>'СВОД 2014'!$B$229</f>
        <v>3.11</v>
      </c>
      <c r="H194" s="7">
        <f t="shared" si="6"/>
        <v>15.83</v>
      </c>
      <c r="I194" s="10">
        <v>0</v>
      </c>
      <c r="J194" s="9">
        <f t="shared" si="7"/>
        <v>15.83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'Июнь 2014'!E195</f>
        <v>499.2</v>
      </c>
      <c r="E195" s="51">
        <v>538.71</v>
      </c>
      <c r="F195" s="7">
        <f t="shared" si="8"/>
        <v>39.510000000000048</v>
      </c>
      <c r="G195" s="23">
        <f>'СВОД 2014'!$B$229</f>
        <v>3.11</v>
      </c>
      <c r="H195" s="7">
        <f t="shared" ref="H195:H216" si="9">ROUND(F195*G195,2)</f>
        <v>122.88</v>
      </c>
      <c r="I195" s="10">
        <v>0</v>
      </c>
      <c r="J195" s="9">
        <f t="shared" si="7"/>
        <v>122.88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'Июнь 2014'!E196</f>
        <v>33.590000000000003</v>
      </c>
      <c r="E196" s="51">
        <v>82.09</v>
      </c>
      <c r="F196" s="7">
        <f t="shared" si="8"/>
        <v>48.5</v>
      </c>
      <c r="G196" s="23">
        <f>'СВОД 2014'!$B$229</f>
        <v>3.11</v>
      </c>
      <c r="H196" s="7">
        <f t="shared" si="9"/>
        <v>150.84</v>
      </c>
      <c r="I196" s="10">
        <v>0</v>
      </c>
      <c r="J196" s="9">
        <f t="shared" si="7"/>
        <v>150.84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'Июнь 2014'!E197</f>
        <v>0.48</v>
      </c>
      <c r="E197" s="51">
        <v>0.48</v>
      </c>
      <c r="F197" s="7">
        <f t="shared" si="8"/>
        <v>0</v>
      </c>
      <c r="G197" s="23">
        <f>'СВОД 2014'!$B$229</f>
        <v>3.11</v>
      </c>
      <c r="H197" s="7">
        <f t="shared" si="9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'Июнь 2014'!E198</f>
        <v>0</v>
      </c>
      <c r="E198" s="51"/>
      <c r="F198" s="7">
        <f t="shared" si="8"/>
        <v>0</v>
      </c>
      <c r="G198" s="23">
        <f>'СВОД 2014'!$B$229</f>
        <v>3.11</v>
      </c>
      <c r="H198" s="7">
        <f t="shared" si="9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'Июнь 2014'!E199</f>
        <v>0</v>
      </c>
      <c r="E199" s="51"/>
      <c r="F199" s="7">
        <f t="shared" si="8"/>
        <v>0</v>
      </c>
      <c r="G199" s="23">
        <f>'СВОД 2014'!$B$229</f>
        <v>3.11</v>
      </c>
      <c r="H199" s="7">
        <f t="shared" si="9"/>
        <v>0</v>
      </c>
      <c r="I199" s="10">
        <v>0</v>
      </c>
      <c r="J199" s="9">
        <f t="shared" ref="J199:J215" si="10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'Июнь 2014'!E200</f>
        <v>0</v>
      </c>
      <c r="E200" s="51"/>
      <c r="F200" s="7">
        <f t="shared" ref="F200:F216" si="11">E200-D200</f>
        <v>0</v>
      </c>
      <c r="G200" s="23">
        <f>'СВОД 2014'!$B$229</f>
        <v>3.11</v>
      </c>
      <c r="H200" s="7">
        <f t="shared" si="9"/>
        <v>0</v>
      </c>
      <c r="I200" s="10">
        <v>0</v>
      </c>
      <c r="J200" s="9">
        <f t="shared" si="10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'Июнь 2014'!E201</f>
        <v>0</v>
      </c>
      <c r="E201" s="51"/>
      <c r="F201" s="7">
        <f t="shared" si="11"/>
        <v>0</v>
      </c>
      <c r="G201" s="23">
        <f>'СВОД 2014'!$B$229</f>
        <v>3.11</v>
      </c>
      <c r="H201" s="7">
        <f t="shared" si="9"/>
        <v>0</v>
      </c>
      <c r="I201" s="10">
        <v>0</v>
      </c>
      <c r="J201" s="9">
        <f t="shared" si="10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'Июнь 2014'!E202</f>
        <v>0</v>
      </c>
      <c r="E202" s="51"/>
      <c r="F202" s="7">
        <f t="shared" si="11"/>
        <v>0</v>
      </c>
      <c r="G202" s="23">
        <f>'СВОД 2014'!$B$229</f>
        <v>3.11</v>
      </c>
      <c r="H202" s="7">
        <f t="shared" si="9"/>
        <v>0</v>
      </c>
      <c r="I202" s="10">
        <v>0</v>
      </c>
      <c r="J202" s="9">
        <f t="shared" si="10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'Июнь 2014'!E203</f>
        <v>112.6</v>
      </c>
      <c r="E203" s="51">
        <v>272.74</v>
      </c>
      <c r="F203" s="7">
        <f t="shared" si="11"/>
        <v>160.14000000000001</v>
      </c>
      <c r="G203" s="23">
        <f>'СВОД 2014'!$B$229</f>
        <v>3.11</v>
      </c>
      <c r="H203" s="7">
        <f t="shared" si="9"/>
        <v>498.04</v>
      </c>
      <c r="I203" s="10">
        <v>0</v>
      </c>
      <c r="J203" s="9">
        <f t="shared" si="10"/>
        <v>498.04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'Июнь 2014'!E204</f>
        <v>0</v>
      </c>
      <c r="E204" s="51"/>
      <c r="F204" s="7">
        <f t="shared" si="11"/>
        <v>0</v>
      </c>
      <c r="G204" s="23">
        <f>'СВОД 2014'!$B$229</f>
        <v>3.11</v>
      </c>
      <c r="H204" s="7">
        <f t="shared" si="9"/>
        <v>0</v>
      </c>
      <c r="I204" s="10">
        <v>0</v>
      </c>
      <c r="J204" s="9">
        <f t="shared" si="10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'Июнь 2014'!E205</f>
        <v>0</v>
      </c>
      <c r="E205" s="51"/>
      <c r="F205" s="7">
        <f t="shared" si="11"/>
        <v>0</v>
      </c>
      <c r="G205" s="23">
        <f>'СВОД 2014'!$B$229</f>
        <v>3.11</v>
      </c>
      <c r="H205" s="7">
        <f t="shared" si="9"/>
        <v>0</v>
      </c>
      <c r="I205" s="10">
        <v>0</v>
      </c>
      <c r="J205" s="9">
        <f t="shared" si="10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'Июнь 2014'!E206</f>
        <v>0</v>
      </c>
      <c r="E206" s="51"/>
      <c r="F206" s="7">
        <f t="shared" si="11"/>
        <v>0</v>
      </c>
      <c r="G206" s="23">
        <f>'СВОД 2014'!$B$229</f>
        <v>3.11</v>
      </c>
      <c r="H206" s="7">
        <f t="shared" si="9"/>
        <v>0</v>
      </c>
      <c r="I206" s="10">
        <v>0</v>
      </c>
      <c r="J206" s="9">
        <f t="shared" si="10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'Июнь 2014'!E207</f>
        <v>472.63</v>
      </c>
      <c r="E207" s="51">
        <v>486.89</v>
      </c>
      <c r="F207" s="7">
        <f t="shared" si="11"/>
        <v>14.259999999999991</v>
      </c>
      <c r="G207" s="23">
        <f>'СВОД 2014'!$B$229</f>
        <v>3.11</v>
      </c>
      <c r="H207" s="7">
        <f t="shared" si="9"/>
        <v>44.35</v>
      </c>
      <c r="I207" s="10">
        <v>500</v>
      </c>
      <c r="J207" s="9">
        <f t="shared" si="10"/>
        <v>-455.65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'Июнь 2014'!E208</f>
        <v>1154.33</v>
      </c>
      <c r="E208" s="51">
        <v>2383.73</v>
      </c>
      <c r="F208" s="7">
        <f t="shared" si="11"/>
        <v>1229.4000000000001</v>
      </c>
      <c r="G208" s="23">
        <f>'СВОД 2014'!$B$229</f>
        <v>3.11</v>
      </c>
      <c r="H208" s="7">
        <f t="shared" si="9"/>
        <v>3823.43</v>
      </c>
      <c r="I208" s="10">
        <v>0</v>
      </c>
      <c r="J208" s="9">
        <f t="shared" si="10"/>
        <v>3823.43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'Июнь 2014'!E209</f>
        <v>0</v>
      </c>
      <c r="E209" s="51"/>
      <c r="F209" s="7">
        <f t="shared" si="11"/>
        <v>0</v>
      </c>
      <c r="G209" s="23">
        <f>'СВОД 2014'!$B$229</f>
        <v>3.11</v>
      </c>
      <c r="H209" s="7">
        <f t="shared" si="9"/>
        <v>0</v>
      </c>
      <c r="I209" s="10">
        <v>0</v>
      </c>
      <c r="J209" s="9">
        <f t="shared" si="10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'Июнь 2014'!E210</f>
        <v>0</v>
      </c>
      <c r="E210" s="51"/>
      <c r="F210" s="7">
        <f t="shared" si="11"/>
        <v>0</v>
      </c>
      <c r="G210" s="23">
        <f>'СВОД 2014'!$B$229</f>
        <v>3.11</v>
      </c>
      <c r="H210" s="7">
        <f t="shared" si="9"/>
        <v>0</v>
      </c>
      <c r="I210" s="10">
        <v>0</v>
      </c>
      <c r="J210" s="9">
        <f t="shared" si="10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'Июнь 2014'!E211</f>
        <v>5352.35</v>
      </c>
      <c r="E211" s="51">
        <v>5477.5</v>
      </c>
      <c r="F211" s="7">
        <f t="shared" si="11"/>
        <v>125.14999999999964</v>
      </c>
      <c r="G211" s="23">
        <f>'СВОД 2014'!$B$229</f>
        <v>3.11</v>
      </c>
      <c r="H211" s="7">
        <f t="shared" si="9"/>
        <v>389.22</v>
      </c>
      <c r="I211" s="10">
        <v>16373.66</v>
      </c>
      <c r="J211" s="9">
        <f t="shared" si="10"/>
        <v>-15984.44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'Июнь 2014'!E212</f>
        <v>3</v>
      </c>
      <c r="E212" s="51">
        <v>24.55</v>
      </c>
      <c r="F212" s="7">
        <f t="shared" si="11"/>
        <v>21.55</v>
      </c>
      <c r="G212" s="23">
        <f>'СВОД 2014'!$B$229</f>
        <v>3.11</v>
      </c>
      <c r="H212" s="7">
        <f t="shared" si="9"/>
        <v>67.02</v>
      </c>
      <c r="I212" s="10">
        <v>0</v>
      </c>
      <c r="J212" s="61">
        <f t="shared" si="10"/>
        <v>67.02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'Июнь 2014'!E213</f>
        <v>10360.27</v>
      </c>
      <c r="E213" s="57">
        <v>10687.47</v>
      </c>
      <c r="F213" s="7">
        <f t="shared" si="11"/>
        <v>327.19999999999891</v>
      </c>
      <c r="G213" s="23">
        <f>'СВОД 2014'!$B$229</f>
        <v>3.11</v>
      </c>
      <c r="H213" s="7">
        <f t="shared" si="9"/>
        <v>1017.59</v>
      </c>
      <c r="I213" s="10">
        <v>0</v>
      </c>
      <c r="J213" s="9">
        <f t="shared" si="10"/>
        <v>1017.59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'Июнь 2014'!E214</f>
        <v>4531.1899999999996</v>
      </c>
      <c r="E214" s="53">
        <v>4581.05</v>
      </c>
      <c r="F214" s="7">
        <f t="shared" si="11"/>
        <v>49.860000000000582</v>
      </c>
      <c r="G214" s="23">
        <f>'СВОД 2014'!$B$229</f>
        <v>3.11</v>
      </c>
      <c r="H214" s="7">
        <f t="shared" si="9"/>
        <v>155.06</v>
      </c>
      <c r="I214" s="10">
        <v>0</v>
      </c>
      <c r="J214" s="9">
        <f t="shared" si="10"/>
        <v>155.06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'Июнь 2014'!E215</f>
        <v>5903.39</v>
      </c>
      <c r="E215" s="53">
        <v>5903.39</v>
      </c>
      <c r="F215" s="7">
        <f t="shared" si="11"/>
        <v>0</v>
      </c>
      <c r="G215" s="23">
        <f>'СВОД 2014'!$B$229</f>
        <v>3.11</v>
      </c>
      <c r="H215" s="7">
        <f t="shared" si="9"/>
        <v>0</v>
      </c>
      <c r="I215" s="10">
        <v>0</v>
      </c>
      <c r="J215" s="9">
        <f t="shared" si="10"/>
        <v>0</v>
      </c>
    </row>
    <row r="216" spans="1:10" ht="16.5" thickBot="1" x14ac:dyDescent="0.3">
      <c r="A216" s="47" t="s">
        <v>173</v>
      </c>
      <c r="B216" s="20"/>
      <c r="C216" s="20"/>
      <c r="D216" s="49">
        <f>'Июнь 2014'!E216</f>
        <v>15814.41</v>
      </c>
      <c r="E216" s="53">
        <v>16072.42</v>
      </c>
      <c r="F216" s="7">
        <f t="shared" si="11"/>
        <v>258.01000000000022</v>
      </c>
      <c r="G216" s="23">
        <f>'СВОД 2014'!$B$229</f>
        <v>3.11</v>
      </c>
      <c r="H216" s="7">
        <f t="shared" si="9"/>
        <v>802.41</v>
      </c>
      <c r="I216" s="10">
        <v>0</v>
      </c>
      <c r="J216" s="9">
        <f t="shared" ref="J216" si="12">H216-I216</f>
        <v>802.41</v>
      </c>
    </row>
    <row r="217" spans="1:10" ht="16.5" hidden="1" thickBot="1" x14ac:dyDescent="0.3">
      <c r="A217" s="144"/>
      <c r="B217" s="77"/>
      <c r="C217" s="77"/>
      <c r="D217" s="54"/>
      <c r="E217" s="54"/>
      <c r="F217" s="54"/>
      <c r="G217" s="54"/>
      <c r="H217" s="145"/>
      <c r="I217" s="160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11779.740000000003</v>
      </c>
      <c r="G218" s="64"/>
      <c r="H218" s="16">
        <f>SUM(H2:H216)</f>
        <v>36634.99</v>
      </c>
      <c r="I218" s="161">
        <f>SUM(I2:I216)</f>
        <v>86522.660000000018</v>
      </c>
      <c r="J218" s="16">
        <f>SUM(J2:J216)</f>
        <v>-49887.670000000013</v>
      </c>
    </row>
    <row r="220" spans="1:10" x14ac:dyDescent="0.25">
      <c r="H220" s="113">
        <f>H218-H216-H214-H213</f>
        <v>34659.93</v>
      </c>
    </row>
  </sheetData>
  <autoFilter ref="A1:J216">
    <sortState ref="A2:J210">
      <sortCondition ref="B1:B210"/>
    </sortState>
  </autoFilter>
  <conditionalFormatting sqref="C2:C212">
    <cfRule type="cellIs" dxfId="11" priority="1" operator="equal">
      <formula>0</formula>
    </cfRule>
    <cfRule type="cellIs" dxfId="10" priority="2" operator="equal">
      <formula>"а"</formula>
    </cfRule>
  </conditionalFormatting>
  <hyperlinks>
    <hyperlink ref="K1" location="'СВОД 2014'!Область_печати" display="СВОД 2014"/>
  </hyperlinks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>
    <oddHeader>&amp;C&amp;"Times New Roman,полужирный"&amp;14ИЮЛЬ 2014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39997558519241921"/>
    <pageSetUpPr fitToPage="1"/>
  </sheetPr>
  <dimension ref="A1:K220"/>
  <sheetViews>
    <sheetView workbookViewId="0">
      <pane ySplit="1" topLeftCell="A190" activePane="bottomLeft" state="frozen"/>
      <selection activeCell="A58" sqref="A58:A59"/>
      <selection pane="bottomLeft" activeCell="H213" sqref="H213:H216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3.14062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21" t="s">
        <v>132</v>
      </c>
      <c r="I1" s="168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28" t="str">
        <f>'СВОД 2014'!$A2</f>
        <v>Кузнецова О. Н.</v>
      </c>
      <c r="B2" s="129">
        <f>'СВОД 2014'!B2</f>
        <v>1</v>
      </c>
      <c r="C2" s="130">
        <f>'СВОД 2014'!C2</f>
        <v>0</v>
      </c>
      <c r="D2" s="131">
        <f>'Июль 2014'!E2</f>
        <v>1344.23</v>
      </c>
      <c r="E2" s="52">
        <v>1375.04</v>
      </c>
      <c r="F2" s="38">
        <f>E2-D2</f>
        <v>30.809999999999945</v>
      </c>
      <c r="G2" s="132">
        <f>'СВОД 2014'!$B$230</f>
        <v>3.09</v>
      </c>
      <c r="H2" s="169">
        <f>ROUND(F2*G2,2)</f>
        <v>95.2</v>
      </c>
      <c r="I2" s="40">
        <v>0</v>
      </c>
      <c r="J2" s="40">
        <f t="shared" ref="J2:J67" si="0">H2-I2</f>
        <v>95.2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'Июль 2014'!E3</f>
        <v>278.27999999999997</v>
      </c>
      <c r="E3" s="51">
        <v>278.27999999999997</v>
      </c>
      <c r="F3" s="7">
        <f t="shared" ref="F3:F7" si="1">E3-D3</f>
        <v>0</v>
      </c>
      <c r="G3" s="23">
        <f>'СВОД 2014'!$B$230</f>
        <v>3.09</v>
      </c>
      <c r="H3" s="8">
        <f t="shared" ref="H3:H67" si="2">ROUND(F3*G3,2)</f>
        <v>0</v>
      </c>
      <c r="I3" s="10">
        <v>2000</v>
      </c>
      <c r="J3" s="9">
        <f t="shared" si="0"/>
        <v>-2000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'Июль 2014'!E4</f>
        <v>903.3</v>
      </c>
      <c r="E4" s="51">
        <v>903.3</v>
      </c>
      <c r="F4" s="7">
        <f t="shared" si="1"/>
        <v>0</v>
      </c>
      <c r="G4" s="23">
        <f>'СВОД 2014'!$B$230</f>
        <v>3.09</v>
      </c>
      <c r="H4" s="8">
        <f t="shared" si="2"/>
        <v>0</v>
      </c>
      <c r="I4" s="10">
        <v>0</v>
      </c>
      <c r="J4" s="9">
        <f t="shared" si="0"/>
        <v>0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'Июль 2014'!E5</f>
        <v>279.17</v>
      </c>
      <c r="E5" s="51">
        <v>823.65</v>
      </c>
      <c r="F5" s="7">
        <f t="shared" si="1"/>
        <v>544.48</v>
      </c>
      <c r="G5" s="23">
        <f>'СВОД 2014'!$B$230</f>
        <v>3.09</v>
      </c>
      <c r="H5" s="8">
        <f t="shared" si="2"/>
        <v>1682.44</v>
      </c>
      <c r="I5" s="10">
        <v>161.19999999999999</v>
      </c>
      <c r="J5" s="9">
        <f t="shared" si="0"/>
        <v>1521.24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'Июль 2014'!E6</f>
        <v>400.79</v>
      </c>
      <c r="E6" s="51">
        <v>541.07000000000005</v>
      </c>
      <c r="F6" s="7">
        <f t="shared" si="1"/>
        <v>140.28000000000003</v>
      </c>
      <c r="G6" s="23">
        <f>'СВОД 2014'!$B$230</f>
        <v>3.09</v>
      </c>
      <c r="H6" s="8">
        <f t="shared" si="2"/>
        <v>433.47</v>
      </c>
      <c r="I6" s="10">
        <v>0</v>
      </c>
      <c r="J6" s="9">
        <f t="shared" si="0"/>
        <v>433.47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'Июль 2014'!E7</f>
        <v>8665.43</v>
      </c>
      <c r="E7" s="51">
        <v>8750.1299999999992</v>
      </c>
      <c r="F7" s="7">
        <f t="shared" si="1"/>
        <v>84.699999999998909</v>
      </c>
      <c r="G7" s="23">
        <f>'СВОД 2014'!$B$230</f>
        <v>3.09</v>
      </c>
      <c r="H7" s="8">
        <f t="shared" si="2"/>
        <v>261.72000000000003</v>
      </c>
      <c r="I7" s="10">
        <v>0</v>
      </c>
      <c r="J7" s="9">
        <f t="shared" si="0"/>
        <v>261.72000000000003</v>
      </c>
    </row>
    <row r="8" spans="1:11" ht="15.95" hidden="1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'Июль 2014'!E8</f>
        <v>0</v>
      </c>
      <c r="E8" s="51"/>
      <c r="F8" s="7">
        <f>E8-D8</f>
        <v>0</v>
      </c>
      <c r="G8" s="23">
        <f>'СВОД 2014'!$B$230</f>
        <v>3.09</v>
      </c>
      <c r="H8" s="8">
        <f t="shared" si="2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164">
        <v>0.63</v>
      </c>
      <c r="E9" s="165">
        <v>0.63</v>
      </c>
      <c r="F9" s="7">
        <f>E9-D9</f>
        <v>0</v>
      </c>
      <c r="G9" s="23">
        <f>'СВОД 2014'!$B$230</f>
        <v>3.09</v>
      </c>
      <c r="H9" s="8">
        <f t="shared" si="2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'Июль 2014'!E10</f>
        <v>2276.9899999999998</v>
      </c>
      <c r="E10" s="51">
        <v>2628.09</v>
      </c>
      <c r="F10" s="7">
        <f t="shared" ref="F10:F74" si="3">E10-D10</f>
        <v>351.10000000000036</v>
      </c>
      <c r="G10" s="23">
        <f>'СВОД 2014'!$B$230</f>
        <v>3.09</v>
      </c>
      <c r="H10" s="8">
        <f t="shared" si="2"/>
        <v>1084.9000000000001</v>
      </c>
      <c r="I10" s="10">
        <v>0</v>
      </c>
      <c r="J10" s="9">
        <f t="shared" si="0"/>
        <v>1084.9000000000001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'Июль 2014'!E11</f>
        <v>1348.13</v>
      </c>
      <c r="E11" s="51">
        <v>1651.5</v>
      </c>
      <c r="F11" s="7">
        <f t="shared" si="3"/>
        <v>303.36999999999989</v>
      </c>
      <c r="G11" s="23">
        <f>'СВОД 2014'!$B$230</f>
        <v>3.09</v>
      </c>
      <c r="H11" s="8">
        <f t="shared" si="2"/>
        <v>937.41</v>
      </c>
      <c r="I11" s="10">
        <v>500</v>
      </c>
      <c r="J11" s="9">
        <f t="shared" si="0"/>
        <v>437.40999999999997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'Июль 2014'!E12</f>
        <v>29.79</v>
      </c>
      <c r="E12" s="51">
        <v>30.5</v>
      </c>
      <c r="F12" s="7">
        <f t="shared" si="3"/>
        <v>0.71000000000000085</v>
      </c>
      <c r="G12" s="23">
        <f>'СВОД 2014'!$B$230</f>
        <v>3.09</v>
      </c>
      <c r="H12" s="8">
        <f t="shared" si="2"/>
        <v>2.19</v>
      </c>
      <c r="I12" s="10">
        <v>0</v>
      </c>
      <c r="J12" s="9">
        <f t="shared" si="0"/>
        <v>2.19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'Июль 2014'!E13</f>
        <v>13.33</v>
      </c>
      <c r="E13" s="51">
        <v>16.809999999999999</v>
      </c>
      <c r="F13" s="7">
        <f t="shared" si="3"/>
        <v>3.4799999999999986</v>
      </c>
      <c r="G13" s="23">
        <f>'СВОД 2014'!$B$230</f>
        <v>3.09</v>
      </c>
      <c r="H13" s="8">
        <f t="shared" si="2"/>
        <v>10.75</v>
      </c>
      <c r="I13" s="10">
        <v>0</v>
      </c>
      <c r="J13" s="9">
        <f t="shared" si="0"/>
        <v>10.75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'Июль 2014'!E14</f>
        <v>178.09</v>
      </c>
      <c r="E14" s="51">
        <v>202.75</v>
      </c>
      <c r="F14" s="7">
        <f t="shared" si="3"/>
        <v>24.659999999999997</v>
      </c>
      <c r="G14" s="23">
        <f>'СВОД 2014'!$B$230</f>
        <v>3.09</v>
      </c>
      <c r="H14" s="8">
        <f t="shared" si="2"/>
        <v>76.2</v>
      </c>
      <c r="I14" s="10">
        <v>545.86</v>
      </c>
      <c r="J14" s="9">
        <f t="shared" si="0"/>
        <v>-469.66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'Июль 2014'!E15</f>
        <v>0</v>
      </c>
      <c r="E15" s="51"/>
      <c r="F15" s="7">
        <f t="shared" si="3"/>
        <v>0</v>
      </c>
      <c r="G15" s="23">
        <f>'СВОД 2014'!$B$230</f>
        <v>3.09</v>
      </c>
      <c r="H15" s="8">
        <f t="shared" si="2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'Июль 2014'!E16</f>
        <v>3460.13</v>
      </c>
      <c r="E16" s="51">
        <v>4183.28</v>
      </c>
      <c r="F16" s="7">
        <f t="shared" si="3"/>
        <v>723.14999999999964</v>
      </c>
      <c r="G16" s="23">
        <f>'СВОД 2014'!$B$230</f>
        <v>3.09</v>
      </c>
      <c r="H16" s="8">
        <f t="shared" si="2"/>
        <v>2234.5300000000002</v>
      </c>
      <c r="I16" s="10">
        <v>0</v>
      </c>
      <c r="J16" s="9">
        <f t="shared" si="0"/>
        <v>2234.5300000000002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'Июль 2014'!E17</f>
        <v>1298.43</v>
      </c>
      <c r="E17" s="51">
        <v>1301.54</v>
      </c>
      <c r="F17" s="7">
        <f t="shared" si="3"/>
        <v>3.1099999999999</v>
      </c>
      <c r="G17" s="23">
        <f>'СВОД 2014'!$B$230</f>
        <v>3.09</v>
      </c>
      <c r="H17" s="8">
        <f t="shared" si="2"/>
        <v>9.61</v>
      </c>
      <c r="I17" s="10">
        <v>3999</v>
      </c>
      <c r="J17" s="9">
        <f t="shared" si="0"/>
        <v>-3989.39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'Июль 2014'!E18</f>
        <v>783.04</v>
      </c>
      <c r="E18" s="51">
        <v>875.99</v>
      </c>
      <c r="F18" s="7">
        <f t="shared" si="3"/>
        <v>92.950000000000045</v>
      </c>
      <c r="G18" s="23">
        <f>'СВОД 2014'!$B$230</f>
        <v>3.09</v>
      </c>
      <c r="H18" s="8">
        <f t="shared" si="2"/>
        <v>287.22000000000003</v>
      </c>
      <c r="I18" s="10">
        <v>3100</v>
      </c>
      <c r="J18" s="9">
        <f t="shared" si="0"/>
        <v>-2812.7799999999997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'Июль 2014'!E19</f>
        <v>0</v>
      </c>
      <c r="E19" s="51"/>
      <c r="F19" s="7">
        <f t="shared" si="3"/>
        <v>0</v>
      </c>
      <c r="G19" s="23">
        <f>'СВОД 2014'!$B$230</f>
        <v>3.09</v>
      </c>
      <c r="H19" s="8">
        <f t="shared" si="2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'Июль 2014'!E20</f>
        <v>532.77</v>
      </c>
      <c r="E20" s="51">
        <v>553.87</v>
      </c>
      <c r="F20" s="7">
        <f t="shared" si="3"/>
        <v>21.100000000000023</v>
      </c>
      <c r="G20" s="23">
        <f>'СВОД 2014'!$B$230</f>
        <v>3.09</v>
      </c>
      <c r="H20" s="8">
        <f t="shared" si="2"/>
        <v>65.2</v>
      </c>
      <c r="I20" s="10">
        <v>224.96</v>
      </c>
      <c r="J20" s="9">
        <f t="shared" si="0"/>
        <v>-159.76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'Июль 2014'!E21</f>
        <v>3566.08</v>
      </c>
      <c r="E21" s="51">
        <v>3976.65</v>
      </c>
      <c r="F21" s="7">
        <f t="shared" si="3"/>
        <v>410.57000000000016</v>
      </c>
      <c r="G21" s="23">
        <f>'СВОД 2014'!$B$230</f>
        <v>3.09</v>
      </c>
      <c r="H21" s="8">
        <f t="shared" si="2"/>
        <v>1268.6600000000001</v>
      </c>
      <c r="I21" s="10">
        <v>0</v>
      </c>
      <c r="J21" s="9">
        <f t="shared" si="0"/>
        <v>1268.6600000000001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'Июль 2014'!E22</f>
        <v>2068.6799999999998</v>
      </c>
      <c r="E22" s="51">
        <v>2235.1999999999998</v>
      </c>
      <c r="F22" s="7">
        <f t="shared" si="3"/>
        <v>166.51999999999998</v>
      </c>
      <c r="G22" s="23">
        <f>'СВОД 2014'!$B$230</f>
        <v>3.09</v>
      </c>
      <c r="H22" s="8">
        <f t="shared" si="2"/>
        <v>514.54999999999995</v>
      </c>
      <c r="I22" s="10">
        <v>0</v>
      </c>
      <c r="J22" s="9">
        <f t="shared" si="0"/>
        <v>514.54999999999995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'Июль 2014'!E23</f>
        <v>0</v>
      </c>
      <c r="E23" s="51"/>
      <c r="F23" s="7">
        <f t="shared" si="3"/>
        <v>0</v>
      </c>
      <c r="G23" s="23">
        <f>'СВОД 2014'!$B$230</f>
        <v>3.09</v>
      </c>
      <c r="H23" s="8">
        <f t="shared" si="2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'Июль 2014'!E24</f>
        <v>18704.52</v>
      </c>
      <c r="E24" s="51">
        <v>19005.55</v>
      </c>
      <c r="F24" s="7">
        <f t="shared" si="3"/>
        <v>301.02999999999884</v>
      </c>
      <c r="G24" s="23">
        <f>'СВОД 2014'!$B$230</f>
        <v>3.09</v>
      </c>
      <c r="H24" s="8">
        <f t="shared" si="2"/>
        <v>930.18</v>
      </c>
      <c r="I24" s="10">
        <v>1550</v>
      </c>
      <c r="J24" s="9">
        <f t="shared" si="0"/>
        <v>-619.82000000000005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'Июль 2014'!E25</f>
        <v>3568.51</v>
      </c>
      <c r="E25" s="51">
        <v>3830.78</v>
      </c>
      <c r="F25" s="7">
        <f t="shared" si="3"/>
        <v>262.27</v>
      </c>
      <c r="G25" s="23">
        <f>'СВОД 2014'!$B$230</f>
        <v>3.09</v>
      </c>
      <c r="H25" s="8">
        <f t="shared" si="2"/>
        <v>810.41</v>
      </c>
      <c r="I25" s="10">
        <v>0</v>
      </c>
      <c r="J25" s="9">
        <f t="shared" si="0"/>
        <v>810.41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'Июль 2014'!E26</f>
        <v>4.0599999999999996</v>
      </c>
      <c r="E26" s="51">
        <v>5.16</v>
      </c>
      <c r="F26" s="7">
        <f t="shared" si="3"/>
        <v>1.1000000000000005</v>
      </c>
      <c r="G26" s="23">
        <f>'СВОД 2014'!$B$230</f>
        <v>3.09</v>
      </c>
      <c r="H26" s="8">
        <f t="shared" si="2"/>
        <v>3.4</v>
      </c>
      <c r="I26" s="10">
        <v>0</v>
      </c>
      <c r="J26" s="9">
        <f t="shared" si="0"/>
        <v>3.4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'Июль 2014'!E27</f>
        <v>207.28</v>
      </c>
      <c r="E27" s="51">
        <v>220.22</v>
      </c>
      <c r="F27" s="7">
        <f t="shared" si="3"/>
        <v>12.939999999999998</v>
      </c>
      <c r="G27" s="23">
        <f>'СВОД 2014'!$B$230</f>
        <v>3.09</v>
      </c>
      <c r="H27" s="8">
        <f t="shared" si="2"/>
        <v>39.979999999999997</v>
      </c>
      <c r="I27" s="10">
        <v>0</v>
      </c>
      <c r="J27" s="9">
        <f t="shared" si="0"/>
        <v>39.979999999999997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'Июль 2014'!E28</f>
        <v>982.88</v>
      </c>
      <c r="E28" s="51">
        <v>1033.71</v>
      </c>
      <c r="F28" s="7">
        <f t="shared" si="3"/>
        <v>50.830000000000041</v>
      </c>
      <c r="G28" s="23">
        <f>'СВОД 2014'!$B$230</f>
        <v>3.09</v>
      </c>
      <c r="H28" s="8">
        <f t="shared" si="2"/>
        <v>157.06</v>
      </c>
      <c r="I28" s="10">
        <v>0</v>
      </c>
      <c r="J28" s="9">
        <f t="shared" si="0"/>
        <v>157.06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'Июль 2014'!E29</f>
        <v>1250.3699999999999</v>
      </c>
      <c r="E29" s="51">
        <v>1406.5</v>
      </c>
      <c r="F29" s="7">
        <f t="shared" si="3"/>
        <v>156.13000000000011</v>
      </c>
      <c r="G29" s="23">
        <f>'СВОД 2014'!$B$230</f>
        <v>3.09</v>
      </c>
      <c r="H29" s="8">
        <f t="shared" si="2"/>
        <v>482.44</v>
      </c>
      <c r="I29" s="10">
        <v>0</v>
      </c>
      <c r="J29" s="9">
        <f t="shared" si="0"/>
        <v>482.44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'Июль 2014'!E30</f>
        <v>801.54</v>
      </c>
      <c r="E30" s="51">
        <v>903.29</v>
      </c>
      <c r="F30" s="7">
        <f t="shared" si="3"/>
        <v>101.75</v>
      </c>
      <c r="G30" s="23">
        <f>'СВОД 2014'!$B$230</f>
        <v>3.09</v>
      </c>
      <c r="H30" s="8">
        <f t="shared" si="2"/>
        <v>314.41000000000003</v>
      </c>
      <c r="I30" s="10">
        <v>610</v>
      </c>
      <c r="J30" s="9">
        <f t="shared" si="0"/>
        <v>-295.58999999999997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'Июль 2014'!E31</f>
        <v>103.9</v>
      </c>
      <c r="E31" s="51">
        <v>234.55</v>
      </c>
      <c r="F31" s="7">
        <f t="shared" si="3"/>
        <v>130.65</v>
      </c>
      <c r="G31" s="23">
        <f>'СВОД 2014'!$B$230</f>
        <v>3.09</v>
      </c>
      <c r="H31" s="8">
        <f t="shared" si="2"/>
        <v>403.71</v>
      </c>
      <c r="I31" s="10">
        <v>0</v>
      </c>
      <c r="J31" s="9">
        <f t="shared" si="0"/>
        <v>403.71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'Июль 2014'!E32</f>
        <v>0</v>
      </c>
      <c r="E32" s="51"/>
      <c r="F32" s="7">
        <f t="shared" si="3"/>
        <v>0</v>
      </c>
      <c r="G32" s="23">
        <f>'СВОД 2014'!$B$230</f>
        <v>3.09</v>
      </c>
      <c r="H32" s="8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'Июль 2014'!E33</f>
        <v>0</v>
      </c>
      <c r="E33" s="51"/>
      <c r="F33" s="7">
        <f t="shared" si="3"/>
        <v>0</v>
      </c>
      <c r="G33" s="23">
        <f>'СВОД 2014'!$B$230</f>
        <v>3.09</v>
      </c>
      <c r="H33" s="8">
        <f t="shared" si="2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'Июль 2014'!E34</f>
        <v>1187.44</v>
      </c>
      <c r="E34" s="51">
        <v>1336.22</v>
      </c>
      <c r="F34" s="7">
        <f t="shared" si="3"/>
        <v>148.77999999999997</v>
      </c>
      <c r="G34" s="23">
        <f>'СВОД 2014'!$B$230</f>
        <v>3.09</v>
      </c>
      <c r="H34" s="8">
        <f t="shared" si="2"/>
        <v>459.73</v>
      </c>
      <c r="I34" s="10">
        <v>0</v>
      </c>
      <c r="J34" s="9">
        <f t="shared" si="0"/>
        <v>459.73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'Июль 2014'!E35</f>
        <v>0</v>
      </c>
      <c r="E35" s="51"/>
      <c r="F35" s="7">
        <f t="shared" si="3"/>
        <v>0</v>
      </c>
      <c r="G35" s="23">
        <f>'СВОД 2014'!$B$230</f>
        <v>3.09</v>
      </c>
      <c r="H35" s="8">
        <f t="shared" si="2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'Июль 2014'!E36</f>
        <v>7.64</v>
      </c>
      <c r="E36" s="51">
        <v>7.64</v>
      </c>
      <c r="F36" s="7">
        <f t="shared" si="3"/>
        <v>0</v>
      </c>
      <c r="G36" s="23">
        <f>'СВОД 2014'!$B$230</f>
        <v>3.09</v>
      </c>
      <c r="H36" s="8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'Июль 2014'!E37</f>
        <v>151.05000000000001</v>
      </c>
      <c r="E37" s="51">
        <v>191.05</v>
      </c>
      <c r="F37" s="7">
        <f t="shared" si="3"/>
        <v>40</v>
      </c>
      <c r="G37" s="23">
        <f>'СВОД 2014'!$B$230</f>
        <v>3.09</v>
      </c>
      <c r="H37" s="8">
        <f t="shared" si="2"/>
        <v>123.6</v>
      </c>
      <c r="I37" s="10">
        <v>0</v>
      </c>
      <c r="J37" s="9">
        <f t="shared" si="0"/>
        <v>123.6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'Июль 2014'!E38</f>
        <v>0</v>
      </c>
      <c r="E38" s="51"/>
      <c r="F38" s="7">
        <f t="shared" si="3"/>
        <v>0</v>
      </c>
      <c r="G38" s="23">
        <f>'СВОД 2014'!$B$230</f>
        <v>3.09</v>
      </c>
      <c r="H38" s="8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'Июль 2014'!E39</f>
        <v>0</v>
      </c>
      <c r="E39" s="51"/>
      <c r="F39" s="7">
        <f t="shared" si="3"/>
        <v>0</v>
      </c>
      <c r="G39" s="23">
        <f>'СВОД 2014'!$B$230</f>
        <v>3.09</v>
      </c>
      <c r="H39" s="8">
        <f t="shared" si="2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'Июль 2014'!E40</f>
        <v>3870.12</v>
      </c>
      <c r="E40" s="51">
        <v>3870.19</v>
      </c>
      <c r="F40" s="7">
        <f t="shared" si="3"/>
        <v>7.0000000000163709E-2</v>
      </c>
      <c r="G40" s="23">
        <f>'СВОД 2014'!$B$230</f>
        <v>3.09</v>
      </c>
      <c r="H40" s="8">
        <f t="shared" si="2"/>
        <v>0.22</v>
      </c>
      <c r="I40" s="10">
        <v>0</v>
      </c>
      <c r="J40" s="9">
        <f t="shared" si="0"/>
        <v>0.22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'Июль 2014'!E41</f>
        <v>74.52</v>
      </c>
      <c r="E41" s="51">
        <v>77.73</v>
      </c>
      <c r="F41" s="7">
        <f t="shared" si="3"/>
        <v>3.210000000000008</v>
      </c>
      <c r="G41" s="23">
        <f>'СВОД 2014'!$B$230</f>
        <v>3.09</v>
      </c>
      <c r="H41" s="8">
        <f t="shared" si="2"/>
        <v>9.92</v>
      </c>
      <c r="I41" s="10">
        <v>0</v>
      </c>
      <c r="J41" s="9">
        <f t="shared" si="0"/>
        <v>9.92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'Июль 2014'!E42</f>
        <v>0</v>
      </c>
      <c r="E42" s="51"/>
      <c r="F42" s="7">
        <f t="shared" si="3"/>
        <v>0</v>
      </c>
      <c r="G42" s="23">
        <f>'СВОД 2014'!$B$230</f>
        <v>3.09</v>
      </c>
      <c r="H42" s="8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'Июль 2014'!E43</f>
        <v>4307.51</v>
      </c>
      <c r="E43" s="51">
        <v>4897.17</v>
      </c>
      <c r="F43" s="7">
        <f t="shared" si="3"/>
        <v>589.65999999999985</v>
      </c>
      <c r="G43" s="23">
        <f>'СВОД 2014'!$B$230</f>
        <v>3.09</v>
      </c>
      <c r="H43" s="8">
        <f t="shared" si="2"/>
        <v>1822.05</v>
      </c>
      <c r="I43" s="10">
        <v>5652</v>
      </c>
      <c r="J43" s="9">
        <f t="shared" si="0"/>
        <v>-3829.95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164">
        <v>0.89</v>
      </c>
      <c r="E44" s="165">
        <v>0.89</v>
      </c>
      <c r="F44" s="7">
        <f t="shared" si="3"/>
        <v>0</v>
      </c>
      <c r="G44" s="23">
        <f>'СВОД 2014'!$B$230</f>
        <v>3.09</v>
      </c>
      <c r="H44" s="8">
        <f t="shared" si="2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'Июль 2014'!E45</f>
        <v>0</v>
      </c>
      <c r="E45" s="51"/>
      <c r="F45" s="7">
        <f t="shared" si="3"/>
        <v>0</v>
      </c>
      <c r="G45" s="23">
        <f>'СВОД 2014'!$B$230</f>
        <v>3.09</v>
      </c>
      <c r="H45" s="8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'Июль 2014'!E46</f>
        <v>1.62</v>
      </c>
      <c r="E46" s="51">
        <v>29.91</v>
      </c>
      <c r="F46" s="7">
        <f t="shared" si="3"/>
        <v>28.29</v>
      </c>
      <c r="G46" s="23">
        <f>'СВОД 2014'!$B$230</f>
        <v>3.09</v>
      </c>
      <c r="H46" s="8">
        <f t="shared" si="2"/>
        <v>87.42</v>
      </c>
      <c r="I46" s="10">
        <v>0</v>
      </c>
      <c r="J46" s="9">
        <f t="shared" si="0"/>
        <v>87.42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'Июль 2014'!E47</f>
        <v>0</v>
      </c>
      <c r="E47" s="51"/>
      <c r="F47" s="7">
        <f t="shared" si="3"/>
        <v>0</v>
      </c>
      <c r="G47" s="23">
        <f>'СВОД 2014'!$B$230</f>
        <v>3.09</v>
      </c>
      <c r="H47" s="8">
        <f t="shared" si="2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'Июль 2014'!E48</f>
        <v>18036.900000000001</v>
      </c>
      <c r="E48" s="51">
        <v>18502.650000000001</v>
      </c>
      <c r="F48" s="7">
        <f t="shared" si="3"/>
        <v>465.75</v>
      </c>
      <c r="G48" s="23">
        <f>'СВОД 2014'!$B$230</f>
        <v>3.09</v>
      </c>
      <c r="H48" s="8">
        <f t="shared" si="2"/>
        <v>1439.17</v>
      </c>
      <c r="I48" s="10">
        <v>15400</v>
      </c>
      <c r="J48" s="9">
        <f t="shared" si="0"/>
        <v>-13960.83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'Июль 2014'!E49</f>
        <v>247.26</v>
      </c>
      <c r="E49" s="51">
        <v>384.26</v>
      </c>
      <c r="F49" s="7">
        <f t="shared" si="3"/>
        <v>137</v>
      </c>
      <c r="G49" s="23">
        <f>'СВОД 2014'!$B$230</f>
        <v>3.09</v>
      </c>
      <c r="H49" s="8">
        <f t="shared" si="2"/>
        <v>423.33</v>
      </c>
      <c r="I49" s="10">
        <v>0</v>
      </c>
      <c r="J49" s="9">
        <f t="shared" si="0"/>
        <v>423.33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'Июль 2014'!E50</f>
        <v>391.21</v>
      </c>
      <c r="E50" s="51">
        <v>513.84</v>
      </c>
      <c r="F50" s="7">
        <f t="shared" si="3"/>
        <v>122.63000000000005</v>
      </c>
      <c r="G50" s="23">
        <f>'СВОД 2014'!$B$230</f>
        <v>3.09</v>
      </c>
      <c r="H50" s="8">
        <f t="shared" si="2"/>
        <v>378.93</v>
      </c>
      <c r="I50" s="10">
        <v>0</v>
      </c>
      <c r="J50" s="9">
        <f t="shared" si="0"/>
        <v>378.93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'Июль 2014'!E51</f>
        <v>0</v>
      </c>
      <c r="E51" s="51"/>
      <c r="F51" s="7">
        <f t="shared" si="3"/>
        <v>0</v>
      </c>
      <c r="G51" s="23">
        <f>'СВОД 2014'!$B$230</f>
        <v>3.09</v>
      </c>
      <c r="H51" s="8">
        <f t="shared" si="2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'Июль 2014'!E52</f>
        <v>77.08</v>
      </c>
      <c r="E52" s="51">
        <v>113.96</v>
      </c>
      <c r="F52" s="7">
        <f t="shared" si="3"/>
        <v>36.879999999999995</v>
      </c>
      <c r="G52" s="23">
        <f>'СВОД 2014'!$B$230</f>
        <v>3.09</v>
      </c>
      <c r="H52" s="8">
        <f t="shared" si="2"/>
        <v>113.96</v>
      </c>
      <c r="I52" s="10">
        <v>0</v>
      </c>
      <c r="J52" s="9">
        <f t="shared" si="0"/>
        <v>113.96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'Июль 2014'!E53</f>
        <v>0.56999999999999995</v>
      </c>
      <c r="E53" s="51">
        <v>0.57999999999999996</v>
      </c>
      <c r="F53" s="7">
        <f t="shared" si="3"/>
        <v>1.0000000000000009E-2</v>
      </c>
      <c r="G53" s="23">
        <f>'СВОД 2014'!$B$230</f>
        <v>3.09</v>
      </c>
      <c r="H53" s="8">
        <f t="shared" si="2"/>
        <v>0.03</v>
      </c>
      <c r="I53" s="10">
        <v>0</v>
      </c>
      <c r="J53" s="9">
        <f t="shared" si="0"/>
        <v>0.03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'Июль 2014'!E54</f>
        <v>1481.62</v>
      </c>
      <c r="E54" s="51">
        <v>1535.48</v>
      </c>
      <c r="F54" s="7">
        <f t="shared" si="3"/>
        <v>53.860000000000127</v>
      </c>
      <c r="G54" s="23">
        <f>'СВОД 2014'!$B$230</f>
        <v>3.09</v>
      </c>
      <c r="H54" s="8">
        <f t="shared" si="2"/>
        <v>166.43</v>
      </c>
      <c r="I54" s="10">
        <v>0</v>
      </c>
      <c r="J54" s="9">
        <f t="shared" si="0"/>
        <v>166.43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'Июль 2014'!E55</f>
        <v>0</v>
      </c>
      <c r="E55" s="51"/>
      <c r="F55" s="7">
        <f t="shared" si="3"/>
        <v>0</v>
      </c>
      <c r="G55" s="23">
        <f>'СВОД 2014'!$B$230</f>
        <v>3.09</v>
      </c>
      <c r="H55" s="8">
        <f t="shared" si="2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'Июль 2014'!E56</f>
        <v>716.59</v>
      </c>
      <c r="E56" s="51">
        <v>793.73</v>
      </c>
      <c r="F56" s="7">
        <f t="shared" si="3"/>
        <v>77.139999999999986</v>
      </c>
      <c r="G56" s="23">
        <f>'СВОД 2014'!$B$230</f>
        <v>3.09</v>
      </c>
      <c r="H56" s="8">
        <f t="shared" si="2"/>
        <v>238.36</v>
      </c>
      <c r="I56" s="10">
        <v>0</v>
      </c>
      <c r="J56" s="9">
        <f t="shared" si="0"/>
        <v>238.36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'Июль 2014'!E57</f>
        <v>0</v>
      </c>
      <c r="E57" s="51"/>
      <c r="F57" s="7">
        <f t="shared" si="3"/>
        <v>0</v>
      </c>
      <c r="G57" s="23">
        <f>'СВОД 2014'!$B$230</f>
        <v>3.09</v>
      </c>
      <c r="H57" s="8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'Июль 2014'!E58</f>
        <v>97.5</v>
      </c>
      <c r="E58" s="51">
        <v>232.2</v>
      </c>
      <c r="F58" s="7">
        <f t="shared" si="3"/>
        <v>134.69999999999999</v>
      </c>
      <c r="G58" s="23">
        <f>'СВОД 2014'!$B$230</f>
        <v>3.09</v>
      </c>
      <c r="H58" s="8">
        <f t="shared" si="2"/>
        <v>416.22</v>
      </c>
      <c r="I58" s="10">
        <v>0</v>
      </c>
      <c r="J58" s="9">
        <f t="shared" si="0"/>
        <v>416.22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8"/>
      <c r="I59" s="10"/>
      <c r="J59" s="9"/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'Июль 2014'!E60</f>
        <v>0</v>
      </c>
      <c r="E60" s="51"/>
      <c r="F60" s="7">
        <f t="shared" si="3"/>
        <v>0</v>
      </c>
      <c r="G60" s="23">
        <f>'СВОД 2014'!$B$230</f>
        <v>3.09</v>
      </c>
      <c r="H60" s="8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'Июль 2014'!E61</f>
        <v>0.57999999999999996</v>
      </c>
      <c r="E61" s="51">
        <v>0.59</v>
      </c>
      <c r="F61" s="7">
        <f t="shared" si="3"/>
        <v>1.0000000000000009E-2</v>
      </c>
      <c r="G61" s="23">
        <f>'СВОД 2014'!$B$230</f>
        <v>3.09</v>
      </c>
      <c r="H61" s="8">
        <f t="shared" si="2"/>
        <v>0.03</v>
      </c>
      <c r="I61" s="10">
        <v>0</v>
      </c>
      <c r="J61" s="9">
        <f t="shared" si="0"/>
        <v>0.03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'Июль 2014'!E62</f>
        <v>22.24</v>
      </c>
      <c r="E62" s="51">
        <v>207.52</v>
      </c>
      <c r="F62" s="7">
        <f t="shared" si="3"/>
        <v>185.28</v>
      </c>
      <c r="G62" s="23">
        <f>'СВОД 2014'!$B$230</f>
        <v>3.09</v>
      </c>
      <c r="H62" s="8">
        <f t="shared" si="2"/>
        <v>572.52</v>
      </c>
      <c r="I62" s="10">
        <v>500</v>
      </c>
      <c r="J62" s="9">
        <f t="shared" si="0"/>
        <v>72.519999999999982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'Июль 2014'!E63</f>
        <v>4.8600000000000003</v>
      </c>
      <c r="E63" s="51">
        <v>5.67</v>
      </c>
      <c r="F63" s="7">
        <f t="shared" si="3"/>
        <v>0.80999999999999961</v>
      </c>
      <c r="G63" s="23">
        <f>'СВОД 2014'!$B$230</f>
        <v>3.09</v>
      </c>
      <c r="H63" s="8">
        <f t="shared" si="2"/>
        <v>2.5</v>
      </c>
      <c r="I63" s="10">
        <v>0</v>
      </c>
      <c r="J63" s="9">
        <f t="shared" si="0"/>
        <v>2.5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'Июль 2014'!E64</f>
        <v>158.16999999999999</v>
      </c>
      <c r="E64" s="51">
        <v>171.19</v>
      </c>
      <c r="F64" s="7">
        <f t="shared" si="3"/>
        <v>13.02000000000001</v>
      </c>
      <c r="G64" s="23">
        <f>'СВОД 2014'!$B$230</f>
        <v>3.09</v>
      </c>
      <c r="H64" s="8">
        <f t="shared" si="2"/>
        <v>40.229999999999997</v>
      </c>
      <c r="I64" s="10">
        <v>0</v>
      </c>
      <c r="J64" s="9">
        <f t="shared" si="0"/>
        <v>40.229999999999997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'Июль 2014'!E65</f>
        <v>144</v>
      </c>
      <c r="E65" s="51">
        <v>283.89</v>
      </c>
      <c r="F65" s="7">
        <f t="shared" si="3"/>
        <v>139.88999999999999</v>
      </c>
      <c r="G65" s="23">
        <f>'СВОД 2014'!$B$230</f>
        <v>3.09</v>
      </c>
      <c r="H65" s="8">
        <f t="shared" si="2"/>
        <v>432.26</v>
      </c>
      <c r="I65" s="10">
        <v>0</v>
      </c>
      <c r="J65" s="9">
        <f t="shared" si="0"/>
        <v>432.26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'Июль 2014'!E66</f>
        <v>0</v>
      </c>
      <c r="E66" s="51"/>
      <c r="F66" s="7">
        <f t="shared" si="3"/>
        <v>0</v>
      </c>
      <c r="G66" s="23">
        <f>'СВОД 2014'!$B$230</f>
        <v>3.09</v>
      </c>
      <c r="H66" s="8">
        <f t="shared" si="2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'Июль 2014'!E67</f>
        <v>3.64</v>
      </c>
      <c r="E67" s="51">
        <v>4.8099999999999996</v>
      </c>
      <c r="F67" s="7">
        <f t="shared" si="3"/>
        <v>1.1699999999999995</v>
      </c>
      <c r="G67" s="23">
        <f>'СВОД 2014'!$B$230</f>
        <v>3.09</v>
      </c>
      <c r="H67" s="8">
        <f t="shared" si="2"/>
        <v>3.62</v>
      </c>
      <c r="I67" s="10">
        <v>0</v>
      </c>
      <c r="J67" s="9">
        <f t="shared" si="0"/>
        <v>3.62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'Июль 2014'!E68</f>
        <v>0</v>
      </c>
      <c r="E68" s="51"/>
      <c r="F68" s="7">
        <f t="shared" si="3"/>
        <v>0</v>
      </c>
      <c r="G68" s="23">
        <f>'СВОД 2014'!$B$230</f>
        <v>3.09</v>
      </c>
      <c r="H68" s="8">
        <f t="shared" ref="H68:H133" si="4">ROUND(F68*G68,2)</f>
        <v>0</v>
      </c>
      <c r="I68" s="10">
        <v>0</v>
      </c>
      <c r="J68" s="9">
        <f t="shared" ref="J68:J134" si="5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'Июль 2014'!E69</f>
        <v>9.5</v>
      </c>
      <c r="E69" s="51">
        <v>9.5</v>
      </c>
      <c r="F69" s="7">
        <f t="shared" si="3"/>
        <v>0</v>
      </c>
      <c r="G69" s="23">
        <f>'СВОД 2014'!$B$230</f>
        <v>3.09</v>
      </c>
      <c r="H69" s="8">
        <f t="shared" si="4"/>
        <v>0</v>
      </c>
      <c r="I69" s="10">
        <v>80</v>
      </c>
      <c r="J69" s="9">
        <f t="shared" si="5"/>
        <v>-80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'Июль 2014'!E70</f>
        <v>652.20000000000005</v>
      </c>
      <c r="E70" s="51">
        <v>1142.3</v>
      </c>
      <c r="F70" s="7">
        <f t="shared" si="3"/>
        <v>490.09999999999991</v>
      </c>
      <c r="G70" s="23">
        <f>'СВОД 2014'!$B$230</f>
        <v>3.09</v>
      </c>
      <c r="H70" s="8">
        <f t="shared" si="4"/>
        <v>1514.41</v>
      </c>
      <c r="I70" s="10">
        <v>3004</v>
      </c>
      <c r="J70" s="9">
        <f t="shared" si="5"/>
        <v>-1489.59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'Июль 2014'!E71</f>
        <v>0.46</v>
      </c>
      <c r="E71" s="51">
        <v>0.46</v>
      </c>
      <c r="F71" s="7">
        <f t="shared" si="3"/>
        <v>0</v>
      </c>
      <c r="G71" s="23">
        <f>'СВОД 2014'!$B$230</f>
        <v>3.09</v>
      </c>
      <c r="H71" s="8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164">
        <v>0.47</v>
      </c>
      <c r="E72" s="165">
        <v>20.34</v>
      </c>
      <c r="F72" s="7">
        <f t="shared" si="3"/>
        <v>19.87</v>
      </c>
      <c r="G72" s="23">
        <f>'СВОД 2014'!$B$230</f>
        <v>3.09</v>
      </c>
      <c r="H72" s="8">
        <f t="shared" si="4"/>
        <v>61.4</v>
      </c>
      <c r="I72" s="10">
        <v>0</v>
      </c>
      <c r="J72" s="9">
        <f t="shared" si="5"/>
        <v>61.4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'Июль 2014'!E73</f>
        <v>3.19</v>
      </c>
      <c r="E73" s="51">
        <v>6.88</v>
      </c>
      <c r="F73" s="7">
        <f t="shared" si="3"/>
        <v>3.69</v>
      </c>
      <c r="G73" s="23">
        <f>'СВОД 2014'!$B$230</f>
        <v>3.09</v>
      </c>
      <c r="H73" s="8">
        <f t="shared" si="4"/>
        <v>11.4</v>
      </c>
      <c r="I73" s="10">
        <v>0</v>
      </c>
      <c r="J73" s="9">
        <f t="shared" si="5"/>
        <v>11.4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'Июль 2014'!E74</f>
        <v>58.3</v>
      </c>
      <c r="E74" s="51">
        <v>105.61</v>
      </c>
      <c r="F74" s="7">
        <f t="shared" si="3"/>
        <v>47.31</v>
      </c>
      <c r="G74" s="23">
        <f>'СВОД 2014'!$B$230</f>
        <v>3.09</v>
      </c>
      <c r="H74" s="8">
        <f t="shared" si="4"/>
        <v>146.19</v>
      </c>
      <c r="I74" s="10">
        <v>0</v>
      </c>
      <c r="J74" s="9">
        <f t="shared" si="5"/>
        <v>146.19</v>
      </c>
    </row>
    <row r="75" spans="1:10" ht="15.95" hidden="1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'Июль 2014'!E75</f>
        <v>0</v>
      </c>
      <c r="E75" s="51"/>
      <c r="F75" s="7">
        <f t="shared" ref="F75:F141" si="6">E75-D75</f>
        <v>0</v>
      </c>
      <c r="G75" s="23">
        <f>'СВОД 2014'!$B$230</f>
        <v>3.09</v>
      </c>
      <c r="H75" s="8">
        <f t="shared" si="4"/>
        <v>0</v>
      </c>
      <c r="I75" s="10">
        <v>0</v>
      </c>
      <c r="J75" s="9">
        <f t="shared" si="5"/>
        <v>0</v>
      </c>
    </row>
    <row r="76" spans="1:10" ht="15.95" hidden="1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'Июль 2014'!E76</f>
        <v>0</v>
      </c>
      <c r="E76" s="51"/>
      <c r="F76" s="7">
        <f t="shared" si="6"/>
        <v>0</v>
      </c>
      <c r="G76" s="23">
        <f>'СВОД 2014'!$B$230</f>
        <v>3.09</v>
      </c>
      <c r="H76" s="8">
        <f t="shared" si="4"/>
        <v>0</v>
      </c>
      <c r="I76" s="10">
        <v>0</v>
      </c>
      <c r="J76" s="9">
        <f t="shared" si="5"/>
        <v>0</v>
      </c>
    </row>
    <row r="77" spans="1:10" ht="15.95" hidden="1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'Июль 2014'!E77</f>
        <v>0</v>
      </c>
      <c r="E77" s="51"/>
      <c r="F77" s="7">
        <f t="shared" si="6"/>
        <v>0</v>
      </c>
      <c r="G77" s="23">
        <f>'СВОД 2014'!$B$230</f>
        <v>3.09</v>
      </c>
      <c r="H77" s="8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133"/>
      <c r="B78" s="1">
        <v>62</v>
      </c>
      <c r="C78" s="17" t="s">
        <v>120</v>
      </c>
      <c r="D78" s="49">
        <v>0</v>
      </c>
      <c r="E78" s="51"/>
      <c r="F78" s="7"/>
      <c r="G78" s="23"/>
      <c r="H78" s="8"/>
      <c r="I78" s="10"/>
      <c r="J78" s="9"/>
    </row>
    <row r="79" spans="1:10" ht="15.95" hidden="1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'Июль 2014'!E79</f>
        <v>0</v>
      </c>
      <c r="E79" s="51"/>
      <c r="F79" s="7">
        <f t="shared" si="6"/>
        <v>0</v>
      </c>
      <c r="G79" s="23">
        <f>'СВОД 2014'!$B$230</f>
        <v>3.09</v>
      </c>
      <c r="H79" s="8">
        <f t="shared" si="4"/>
        <v>0</v>
      </c>
      <c r="I79" s="10">
        <v>0</v>
      </c>
      <c r="J79" s="9">
        <f t="shared" si="5"/>
        <v>0</v>
      </c>
    </row>
    <row r="80" spans="1:10" ht="15.95" hidden="1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'Июль 2014'!E80</f>
        <v>0</v>
      </c>
      <c r="E80" s="51"/>
      <c r="F80" s="7">
        <f t="shared" si="6"/>
        <v>0</v>
      </c>
      <c r="G80" s="23">
        <f>'СВОД 2014'!$B$230</f>
        <v>3.09</v>
      </c>
      <c r="H80" s="8">
        <f t="shared" si="4"/>
        <v>0</v>
      </c>
      <c r="I80" s="10">
        <v>0</v>
      </c>
      <c r="J80" s="9">
        <f t="shared" si="5"/>
        <v>0</v>
      </c>
    </row>
    <row r="81" spans="1:10" ht="15.95" hidden="1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'Июль 2014'!E81</f>
        <v>0</v>
      </c>
      <c r="E81" s="51"/>
      <c r="F81" s="7">
        <f t="shared" si="6"/>
        <v>0</v>
      </c>
      <c r="G81" s="23">
        <f>'СВОД 2014'!$B$230</f>
        <v>3.09</v>
      </c>
      <c r="H81" s="8">
        <f t="shared" si="4"/>
        <v>0</v>
      </c>
      <c r="I81" s="10">
        <v>0</v>
      </c>
      <c r="J81" s="9">
        <f t="shared" si="5"/>
        <v>0</v>
      </c>
    </row>
    <row r="82" spans="1:10" ht="15.95" hidden="1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'Июль 2014'!E82</f>
        <v>0</v>
      </c>
      <c r="E82" s="51"/>
      <c r="F82" s="7">
        <f t="shared" si="6"/>
        <v>0</v>
      </c>
      <c r="G82" s="23">
        <f>'СВОД 2014'!$B$230</f>
        <v>3.09</v>
      </c>
      <c r="H82" s="8">
        <f t="shared" si="4"/>
        <v>0</v>
      </c>
      <c r="I82" s="10">
        <v>0</v>
      </c>
      <c r="J82" s="9">
        <f t="shared" si="5"/>
        <v>0</v>
      </c>
    </row>
    <row r="83" spans="1:10" ht="15.95" hidden="1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'Июль 2014'!E83</f>
        <v>0</v>
      </c>
      <c r="E83" s="51"/>
      <c r="F83" s="7">
        <f t="shared" si="6"/>
        <v>0</v>
      </c>
      <c r="G83" s="23">
        <f>'СВОД 2014'!$B$230</f>
        <v>3.09</v>
      </c>
      <c r="H83" s="8">
        <f t="shared" si="4"/>
        <v>0</v>
      </c>
      <c r="I83" s="10">
        <v>0</v>
      </c>
      <c r="J83" s="9">
        <f t="shared" si="5"/>
        <v>0</v>
      </c>
    </row>
    <row r="84" spans="1:10" ht="15.95" hidden="1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'Июль 2014'!E84</f>
        <v>0</v>
      </c>
      <c r="E84" s="51"/>
      <c r="F84" s="7">
        <f t="shared" si="6"/>
        <v>0</v>
      </c>
      <c r="G84" s="23">
        <f>'СВОД 2014'!$B$230</f>
        <v>3.09</v>
      </c>
      <c r="H84" s="8">
        <f t="shared" si="4"/>
        <v>0</v>
      </c>
      <c r="I84" s="10">
        <v>0</v>
      </c>
      <c r="J84" s="9">
        <f t="shared" si="5"/>
        <v>0</v>
      </c>
    </row>
    <row r="85" spans="1:10" ht="15.95" hidden="1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'Июль 2014'!E85</f>
        <v>0</v>
      </c>
      <c r="E85" s="51"/>
      <c r="F85" s="7">
        <f t="shared" si="6"/>
        <v>0</v>
      </c>
      <c r="G85" s="23">
        <f>'СВОД 2014'!$B$230</f>
        <v>3.09</v>
      </c>
      <c r="H85" s="8">
        <f t="shared" si="4"/>
        <v>0</v>
      </c>
      <c r="I85" s="10">
        <v>0</v>
      </c>
      <c r="J85" s="9">
        <f t="shared" si="5"/>
        <v>0</v>
      </c>
    </row>
    <row r="86" spans="1:10" ht="15.95" hidden="1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'Июль 2014'!E86</f>
        <v>0</v>
      </c>
      <c r="E86" s="51"/>
      <c r="F86" s="7">
        <f t="shared" si="6"/>
        <v>0</v>
      </c>
      <c r="G86" s="23">
        <f>'СВОД 2014'!$B$230</f>
        <v>3.09</v>
      </c>
      <c r="H86" s="8">
        <f t="shared" si="4"/>
        <v>0</v>
      </c>
      <c r="I86" s="10">
        <v>0</v>
      </c>
      <c r="J86" s="9">
        <f t="shared" si="5"/>
        <v>0</v>
      </c>
    </row>
    <row r="87" spans="1:10" ht="15.95" hidden="1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'Июль 2014'!E87</f>
        <v>0</v>
      </c>
      <c r="E87" s="51"/>
      <c r="F87" s="7">
        <f t="shared" si="6"/>
        <v>0</v>
      </c>
      <c r="G87" s="23">
        <f>'СВОД 2014'!$B$230</f>
        <v>3.09</v>
      </c>
      <c r="H87" s="8">
        <f t="shared" si="4"/>
        <v>0</v>
      </c>
      <c r="I87" s="10">
        <v>0</v>
      </c>
      <c r="J87" s="9">
        <f t="shared" si="5"/>
        <v>0</v>
      </c>
    </row>
    <row r="88" spans="1:10" ht="15.95" hidden="1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'Июль 2014'!E88</f>
        <v>0</v>
      </c>
      <c r="E88" s="51"/>
      <c r="F88" s="7">
        <f t="shared" si="6"/>
        <v>0</v>
      </c>
      <c r="G88" s="23">
        <f>'СВОД 2014'!$B$230</f>
        <v>3.09</v>
      </c>
      <c r="H88" s="8">
        <f t="shared" si="4"/>
        <v>0</v>
      </c>
      <c r="I88" s="10">
        <v>0</v>
      </c>
      <c r="J88" s="9">
        <f t="shared" si="5"/>
        <v>0</v>
      </c>
    </row>
    <row r="89" spans="1:10" ht="15.95" hidden="1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'Июль 2014'!E89</f>
        <v>0</v>
      </c>
      <c r="E89" s="51"/>
      <c r="F89" s="7">
        <f t="shared" si="6"/>
        <v>0</v>
      </c>
      <c r="G89" s="23">
        <f>'СВОД 2014'!$B$230</f>
        <v>3.09</v>
      </c>
      <c r="H89" s="8">
        <f t="shared" si="4"/>
        <v>0</v>
      </c>
      <c r="I89" s="10">
        <v>0</v>
      </c>
      <c r="J89" s="9">
        <f t="shared" si="5"/>
        <v>0</v>
      </c>
    </row>
    <row r="90" spans="1:10" ht="15.95" hidden="1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'Июль 2014'!E90</f>
        <v>0</v>
      </c>
      <c r="E90" s="51"/>
      <c r="F90" s="7">
        <f t="shared" si="6"/>
        <v>0</v>
      </c>
      <c r="G90" s="23">
        <f>'СВОД 2014'!$B$230</f>
        <v>3.09</v>
      </c>
      <c r="H90" s="8">
        <f t="shared" si="4"/>
        <v>0</v>
      </c>
      <c r="I90" s="10">
        <v>0</v>
      </c>
      <c r="J90" s="9">
        <f t="shared" si="5"/>
        <v>0</v>
      </c>
    </row>
    <row r="91" spans="1:10" ht="15.95" hidden="1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'Июль 2014'!E91</f>
        <v>0</v>
      </c>
      <c r="E91" s="51"/>
      <c r="F91" s="7">
        <f t="shared" si="6"/>
        <v>0</v>
      </c>
      <c r="G91" s="23">
        <f>'СВОД 2014'!$B$230</f>
        <v>3.09</v>
      </c>
      <c r="H91" s="8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'Июль 2014'!E92</f>
        <v>7.22</v>
      </c>
      <c r="E92" s="51">
        <v>7.22</v>
      </c>
      <c r="F92" s="7">
        <f t="shared" si="6"/>
        <v>0</v>
      </c>
      <c r="G92" s="23">
        <f>'СВОД 2014'!$B$230</f>
        <v>3.09</v>
      </c>
      <c r="H92" s="8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'Июль 2014'!E93</f>
        <v>141.71</v>
      </c>
      <c r="E93" s="51">
        <v>251.79</v>
      </c>
      <c r="F93" s="7">
        <f t="shared" si="6"/>
        <v>110.07999999999998</v>
      </c>
      <c r="G93" s="23">
        <f>'СВОД 2014'!$B$230</f>
        <v>3.09</v>
      </c>
      <c r="H93" s="8">
        <f t="shared" si="4"/>
        <v>340.15</v>
      </c>
      <c r="I93" s="10">
        <v>0</v>
      </c>
      <c r="J93" s="9">
        <f t="shared" si="5"/>
        <v>340.15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'Июль 2014'!E94</f>
        <v>405.5</v>
      </c>
      <c r="E94" s="51">
        <v>558.29999999999995</v>
      </c>
      <c r="F94" s="7">
        <f t="shared" si="6"/>
        <v>152.79999999999995</v>
      </c>
      <c r="G94" s="23">
        <f>'СВОД 2014'!$B$230</f>
        <v>3.09</v>
      </c>
      <c r="H94" s="8">
        <f t="shared" si="4"/>
        <v>472.15</v>
      </c>
      <c r="I94" s="10">
        <v>0</v>
      </c>
      <c r="J94" s="9">
        <f t="shared" si="5"/>
        <v>472.15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'Июль 2014'!E95</f>
        <v>0</v>
      </c>
      <c r="E95" s="51"/>
      <c r="F95" s="7">
        <f t="shared" si="6"/>
        <v>0</v>
      </c>
      <c r="G95" s="23">
        <f>'СВОД 2014'!$B$230</f>
        <v>3.09</v>
      </c>
      <c r="H95" s="8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'Июль 2014'!E96</f>
        <v>0</v>
      </c>
      <c r="E96" s="51"/>
      <c r="F96" s="7">
        <f t="shared" si="6"/>
        <v>0</v>
      </c>
      <c r="G96" s="23">
        <f>'СВОД 2014'!$B$230</f>
        <v>3.09</v>
      </c>
      <c r="H96" s="8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'Июль 2014'!E97</f>
        <v>1371.52</v>
      </c>
      <c r="E97" s="51">
        <v>1377.64</v>
      </c>
      <c r="F97" s="7">
        <f t="shared" si="6"/>
        <v>6.1200000000001182</v>
      </c>
      <c r="G97" s="23">
        <f>'СВОД 2014'!$B$230</f>
        <v>3.09</v>
      </c>
      <c r="H97" s="8">
        <f t="shared" si="4"/>
        <v>18.91</v>
      </c>
      <c r="I97" s="10">
        <v>1500</v>
      </c>
      <c r="J97" s="9">
        <f t="shared" si="5"/>
        <v>-1481.09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'Июль 2014'!E98</f>
        <v>0</v>
      </c>
      <c r="E98" s="51"/>
      <c r="F98" s="7">
        <f t="shared" si="6"/>
        <v>0</v>
      </c>
      <c r="G98" s="23">
        <f>'СВОД 2014'!$B$230</f>
        <v>3.09</v>
      </c>
      <c r="H98" s="8">
        <f t="shared" si="4"/>
        <v>0</v>
      </c>
      <c r="I98" s="10">
        <v>0</v>
      </c>
      <c r="J98" s="9">
        <f t="shared" si="5"/>
        <v>0</v>
      </c>
    </row>
    <row r="99" spans="1:10" ht="15.95" hidden="1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'Июль 2014'!E99</f>
        <v>0</v>
      </c>
      <c r="E99" s="51"/>
      <c r="F99" s="7">
        <f t="shared" si="6"/>
        <v>0</v>
      </c>
      <c r="G99" s="23">
        <f>'СВОД 2014'!$B$230</f>
        <v>3.09</v>
      </c>
      <c r="H99" s="8">
        <f t="shared" si="4"/>
        <v>0</v>
      </c>
      <c r="I99" s="10">
        <v>0</v>
      </c>
      <c r="J99" s="9">
        <f t="shared" si="5"/>
        <v>0</v>
      </c>
    </row>
    <row r="100" spans="1:10" ht="15.95" hidden="1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'Июль 2014'!E100</f>
        <v>0</v>
      </c>
      <c r="E100" s="51"/>
      <c r="F100" s="7">
        <f t="shared" si="6"/>
        <v>0</v>
      </c>
      <c r="G100" s="23">
        <f>'СВОД 2014'!$B$230</f>
        <v>3.09</v>
      </c>
      <c r="H100" s="8">
        <f t="shared" si="4"/>
        <v>0</v>
      </c>
      <c r="I100" s="10">
        <v>0</v>
      </c>
      <c r="J100" s="9">
        <f t="shared" si="5"/>
        <v>0</v>
      </c>
    </row>
    <row r="101" spans="1:10" ht="15.95" hidden="1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'Июль 2014'!E101</f>
        <v>0</v>
      </c>
      <c r="E101" s="51"/>
      <c r="F101" s="7">
        <f t="shared" si="6"/>
        <v>0</v>
      </c>
      <c r="G101" s="23">
        <f>'СВОД 2014'!$B$230</f>
        <v>3.09</v>
      </c>
      <c r="H101" s="8">
        <f t="shared" si="4"/>
        <v>0</v>
      </c>
      <c r="I101" s="10">
        <v>0</v>
      </c>
      <c r="J101" s="9">
        <f t="shared" si="5"/>
        <v>0</v>
      </c>
    </row>
    <row r="102" spans="1:10" ht="15.95" hidden="1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'Июль 2014'!E102</f>
        <v>0</v>
      </c>
      <c r="E102" s="51"/>
      <c r="F102" s="7">
        <f t="shared" si="6"/>
        <v>0</v>
      </c>
      <c r="G102" s="23">
        <f>'СВОД 2014'!$B$230</f>
        <v>3.09</v>
      </c>
      <c r="H102" s="8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'Июль 2014'!E103</f>
        <v>0</v>
      </c>
      <c r="E103" s="51"/>
      <c r="F103" s="7">
        <f t="shared" si="6"/>
        <v>0</v>
      </c>
      <c r="G103" s="23">
        <f>'СВОД 2014'!$B$230</f>
        <v>3.09</v>
      </c>
      <c r="H103" s="8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'Июль 2014'!E104</f>
        <v>0</v>
      </c>
      <c r="E104" s="51"/>
      <c r="F104" s="7">
        <f t="shared" si="6"/>
        <v>0</v>
      </c>
      <c r="G104" s="23">
        <f>'СВОД 2014'!$B$230</f>
        <v>3.09</v>
      </c>
      <c r="H104" s="8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'Июль 2014'!E105</f>
        <v>0</v>
      </c>
      <c r="E105" s="51"/>
      <c r="F105" s="7">
        <f t="shared" si="6"/>
        <v>0</v>
      </c>
      <c r="G105" s="23">
        <f>'СВОД 2014'!$B$230</f>
        <v>3.09</v>
      </c>
      <c r="H105" s="8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'Июль 2014'!E106</f>
        <v>0</v>
      </c>
      <c r="E106" s="51"/>
      <c r="F106" s="7">
        <f t="shared" si="6"/>
        <v>0</v>
      </c>
      <c r="G106" s="23">
        <f>'СВОД 2014'!$B$230</f>
        <v>3.09</v>
      </c>
      <c r="H106" s="8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'Июль 2014'!E107</f>
        <v>1556.63</v>
      </c>
      <c r="E107" s="51">
        <v>1915.23</v>
      </c>
      <c r="F107" s="7">
        <f t="shared" si="6"/>
        <v>358.59999999999991</v>
      </c>
      <c r="G107" s="23">
        <f>'СВОД 2014'!$B$230</f>
        <v>3.09</v>
      </c>
      <c r="H107" s="8">
        <f t="shared" si="4"/>
        <v>1108.07</v>
      </c>
      <c r="I107" s="10">
        <v>0</v>
      </c>
      <c r="J107" s="9">
        <f t="shared" si="5"/>
        <v>1108.07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'Июль 2014'!E108</f>
        <v>0</v>
      </c>
      <c r="E108" s="51"/>
      <c r="F108" s="7">
        <f t="shared" si="6"/>
        <v>0</v>
      </c>
      <c r="G108" s="23">
        <f>'СВОД 2014'!$B$230</f>
        <v>3.09</v>
      </c>
      <c r="H108" s="8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'Июль 2014'!E109</f>
        <v>0.46</v>
      </c>
      <c r="E109" s="51">
        <v>7.08</v>
      </c>
      <c r="F109" s="7">
        <f t="shared" si="6"/>
        <v>6.62</v>
      </c>
      <c r="G109" s="23">
        <f>'СВОД 2014'!$B$230</f>
        <v>3.09</v>
      </c>
      <c r="H109" s="8">
        <f t="shared" si="4"/>
        <v>20.46</v>
      </c>
      <c r="I109" s="10">
        <v>0</v>
      </c>
      <c r="J109" s="9">
        <f t="shared" si="5"/>
        <v>20.46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'Июль 2014'!E110</f>
        <v>227.95</v>
      </c>
      <c r="E110" s="51">
        <v>231.79</v>
      </c>
      <c r="F110" s="7">
        <f t="shared" si="6"/>
        <v>3.8400000000000034</v>
      </c>
      <c r="G110" s="23">
        <f>'СВОД 2014'!$B$230</f>
        <v>3.09</v>
      </c>
      <c r="H110" s="8">
        <f t="shared" si="4"/>
        <v>11.87</v>
      </c>
      <c r="I110" s="10">
        <v>217</v>
      </c>
      <c r="J110" s="9">
        <f t="shared" si="5"/>
        <v>-205.13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'Июль 2014'!E111</f>
        <v>0</v>
      </c>
      <c r="E111" s="51"/>
      <c r="F111" s="7">
        <f t="shared" si="6"/>
        <v>0</v>
      </c>
      <c r="G111" s="23">
        <f>'СВОД 2014'!$B$230</f>
        <v>3.09</v>
      </c>
      <c r="H111" s="8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'Июль 2014'!E112</f>
        <v>2345.3200000000002</v>
      </c>
      <c r="E112" s="51">
        <v>2459.17</v>
      </c>
      <c r="F112" s="7">
        <f t="shared" si="6"/>
        <v>113.84999999999991</v>
      </c>
      <c r="G112" s="23">
        <f>'СВОД 2014'!$B$230</f>
        <v>3.09</v>
      </c>
      <c r="H112" s="8">
        <f t="shared" si="4"/>
        <v>351.8</v>
      </c>
      <c r="I112" s="10">
        <v>0</v>
      </c>
      <c r="J112" s="9">
        <f t="shared" si="5"/>
        <v>351.8</v>
      </c>
    </row>
    <row r="113" spans="1:10" ht="15.95" hidden="1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'Июль 2014'!E113</f>
        <v>0</v>
      </c>
      <c r="E113" s="51"/>
      <c r="F113" s="7">
        <f t="shared" si="6"/>
        <v>0</v>
      </c>
      <c r="G113" s="23">
        <f>'СВОД 2014'!$B$230</f>
        <v>3.09</v>
      </c>
      <c r="H113" s="8">
        <f t="shared" si="4"/>
        <v>0</v>
      </c>
      <c r="I113" s="10">
        <v>0</v>
      </c>
      <c r="J113" s="9">
        <f t="shared" si="5"/>
        <v>0</v>
      </c>
    </row>
    <row r="114" spans="1:10" ht="15.95" hidden="1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'Июль 2014'!E114</f>
        <v>0</v>
      </c>
      <c r="E114" s="51"/>
      <c r="F114" s="7">
        <f t="shared" si="6"/>
        <v>0</v>
      </c>
      <c r="G114" s="23">
        <f>'СВОД 2014'!$B$230</f>
        <v>3.09</v>
      </c>
      <c r="H114" s="8">
        <f t="shared" si="4"/>
        <v>0</v>
      </c>
      <c r="I114" s="10">
        <v>0</v>
      </c>
      <c r="J114" s="9">
        <f t="shared" si="5"/>
        <v>0</v>
      </c>
    </row>
    <row r="115" spans="1:10" ht="15.95" hidden="1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'Июль 2014'!E115</f>
        <v>0</v>
      </c>
      <c r="E115" s="51"/>
      <c r="F115" s="7">
        <f t="shared" si="6"/>
        <v>0</v>
      </c>
      <c r="G115" s="23">
        <f>'СВОД 2014'!$B$230</f>
        <v>3.09</v>
      </c>
      <c r="H115" s="8">
        <f t="shared" si="4"/>
        <v>0</v>
      </c>
      <c r="I115" s="10">
        <v>0</v>
      </c>
      <c r="J115" s="9">
        <f t="shared" si="5"/>
        <v>0</v>
      </c>
    </row>
    <row r="116" spans="1:10" ht="15.95" hidden="1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'Июль 2014'!E116</f>
        <v>0</v>
      </c>
      <c r="E116" s="51"/>
      <c r="F116" s="7">
        <f t="shared" si="6"/>
        <v>0</v>
      </c>
      <c r="G116" s="23">
        <f>'СВОД 2014'!$B$230</f>
        <v>3.09</v>
      </c>
      <c r="H116" s="8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51"/>
      <c r="F117" s="7"/>
      <c r="G117" s="23">
        <f>'СВОД 2014'!$B$230</f>
        <v>3.09</v>
      </c>
      <c r="H117" s="8">
        <f t="shared" si="4"/>
        <v>0</v>
      </c>
      <c r="I117" s="10">
        <v>0</v>
      </c>
      <c r="J117" s="9">
        <f t="shared" si="5"/>
        <v>0</v>
      </c>
    </row>
    <row r="118" spans="1:10" ht="15.95" hidden="1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'Июль 2014'!E118</f>
        <v>0</v>
      </c>
      <c r="E118" s="51"/>
      <c r="F118" s="7">
        <f t="shared" si="6"/>
        <v>0</v>
      </c>
      <c r="G118" s="23">
        <f>'СВОД 2014'!$B$230</f>
        <v>3.09</v>
      </c>
      <c r="H118" s="8">
        <f t="shared" si="4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164">
        <v>0.88</v>
      </c>
      <c r="E119" s="165">
        <v>0.88</v>
      </c>
      <c r="F119" s="7">
        <f t="shared" si="6"/>
        <v>0</v>
      </c>
      <c r="G119" s="23">
        <f>'СВОД 2014'!$B$230</f>
        <v>3.09</v>
      </c>
      <c r="H119" s="8">
        <f t="shared" si="4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'Июль 2014'!E120</f>
        <v>64.510000000000005</v>
      </c>
      <c r="E120" s="51">
        <v>111.83</v>
      </c>
      <c r="F120" s="7">
        <f t="shared" si="6"/>
        <v>47.319999999999993</v>
      </c>
      <c r="G120" s="23">
        <f>'СВОД 2014'!$B$230</f>
        <v>3.09</v>
      </c>
      <c r="H120" s="8">
        <f t="shared" si="4"/>
        <v>146.22</v>
      </c>
      <c r="I120" s="10">
        <v>0</v>
      </c>
      <c r="J120" s="9">
        <f t="shared" si="5"/>
        <v>146.22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'Июль 2014'!E121</f>
        <v>2.48</v>
      </c>
      <c r="E121" s="51">
        <v>39.39</v>
      </c>
      <c r="F121" s="7">
        <f t="shared" si="6"/>
        <v>36.910000000000004</v>
      </c>
      <c r="G121" s="23">
        <f>'СВОД 2014'!$B$230</f>
        <v>3.09</v>
      </c>
      <c r="H121" s="8">
        <f t="shared" si="4"/>
        <v>114.05</v>
      </c>
      <c r="I121" s="10">
        <v>0</v>
      </c>
      <c r="J121" s="9">
        <f t="shared" si="5"/>
        <v>114.05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'Июль 2014'!E122</f>
        <v>241.23</v>
      </c>
      <c r="E122" s="51">
        <v>313.06</v>
      </c>
      <c r="F122" s="7">
        <f t="shared" si="6"/>
        <v>71.830000000000013</v>
      </c>
      <c r="G122" s="23">
        <f>'СВОД 2014'!$B$230</f>
        <v>3.09</v>
      </c>
      <c r="H122" s="8">
        <f t="shared" si="4"/>
        <v>221.95</v>
      </c>
      <c r="I122" s="10">
        <v>1000</v>
      </c>
      <c r="J122" s="9">
        <f t="shared" si="5"/>
        <v>-778.05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'Июль 2014'!E123</f>
        <v>3610.56</v>
      </c>
      <c r="E123" s="51">
        <v>3692.14</v>
      </c>
      <c r="F123" s="7">
        <f t="shared" si="6"/>
        <v>81.579999999999927</v>
      </c>
      <c r="G123" s="23">
        <f>'СВОД 2014'!$B$230</f>
        <v>3.09</v>
      </c>
      <c r="H123" s="8">
        <f t="shared" si="4"/>
        <v>252.08</v>
      </c>
      <c r="I123" s="10">
        <v>0</v>
      </c>
      <c r="J123" s="9">
        <f t="shared" si="5"/>
        <v>252.08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'Июль 2014'!E124</f>
        <v>3015.86</v>
      </c>
      <c r="E124" s="51">
        <v>3135.82</v>
      </c>
      <c r="F124" s="7">
        <f t="shared" si="6"/>
        <v>119.96000000000004</v>
      </c>
      <c r="G124" s="23">
        <f>'СВОД 2014'!$B$230</f>
        <v>3.09</v>
      </c>
      <c r="H124" s="8">
        <f t="shared" si="4"/>
        <v>370.68</v>
      </c>
      <c r="I124" s="10">
        <v>0</v>
      </c>
      <c r="J124" s="9">
        <f t="shared" si="5"/>
        <v>370.68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'Июль 2014'!E125</f>
        <v>1069.2</v>
      </c>
      <c r="E125" s="51">
        <v>1110.73</v>
      </c>
      <c r="F125" s="7">
        <f t="shared" si="6"/>
        <v>41.529999999999973</v>
      </c>
      <c r="G125" s="23">
        <f>'СВОД 2014'!$B$230</f>
        <v>3.09</v>
      </c>
      <c r="H125" s="8">
        <f t="shared" si="4"/>
        <v>128.33000000000001</v>
      </c>
      <c r="I125" s="10">
        <v>0</v>
      </c>
      <c r="J125" s="9">
        <f t="shared" si="5"/>
        <v>128.33000000000001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'Июль 2014'!E126</f>
        <v>1611.95</v>
      </c>
      <c r="E126" s="51">
        <v>1811.06</v>
      </c>
      <c r="F126" s="7">
        <f t="shared" si="6"/>
        <v>199.1099999999999</v>
      </c>
      <c r="G126" s="23">
        <f>'СВОД 2014'!$B$230</f>
        <v>3.09</v>
      </c>
      <c r="H126" s="8">
        <f t="shared" si="4"/>
        <v>615.25</v>
      </c>
      <c r="I126" s="10">
        <v>0</v>
      </c>
      <c r="J126" s="9">
        <f t="shared" si="5"/>
        <v>615.25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'Июль 2014'!E127</f>
        <v>72.55</v>
      </c>
      <c r="E127" s="51">
        <v>81.67</v>
      </c>
      <c r="F127" s="7">
        <f t="shared" si="6"/>
        <v>9.1200000000000045</v>
      </c>
      <c r="G127" s="23">
        <f>'СВОД 2014'!$B$230</f>
        <v>3.09</v>
      </c>
      <c r="H127" s="8">
        <f t="shared" si="4"/>
        <v>28.18</v>
      </c>
      <c r="I127" s="10">
        <v>0</v>
      </c>
      <c r="J127" s="9">
        <f t="shared" si="5"/>
        <v>28.18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'Июль 2014'!E128</f>
        <v>267.94</v>
      </c>
      <c r="E128" s="51">
        <v>321.51</v>
      </c>
      <c r="F128" s="7">
        <f t="shared" si="6"/>
        <v>53.569999999999993</v>
      </c>
      <c r="G128" s="23">
        <f>'СВОД 2014'!$B$230</f>
        <v>3.09</v>
      </c>
      <c r="H128" s="8">
        <f t="shared" si="4"/>
        <v>165.53</v>
      </c>
      <c r="I128" s="10">
        <v>0</v>
      </c>
      <c r="J128" s="9">
        <f t="shared" si="5"/>
        <v>165.53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'Июль 2014'!E129</f>
        <v>9.6</v>
      </c>
      <c r="E129" s="51">
        <v>14.6</v>
      </c>
      <c r="F129" s="7">
        <f t="shared" si="6"/>
        <v>5</v>
      </c>
      <c r="G129" s="23">
        <f>'СВОД 2014'!$B$230</f>
        <v>3.09</v>
      </c>
      <c r="H129" s="8">
        <f t="shared" si="4"/>
        <v>15.45</v>
      </c>
      <c r="I129" s="10">
        <v>0</v>
      </c>
      <c r="J129" s="9">
        <f t="shared" si="5"/>
        <v>15.45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'Июль 2014'!E130</f>
        <v>304.39999999999998</v>
      </c>
      <c r="E130" s="51">
        <v>335.13</v>
      </c>
      <c r="F130" s="7">
        <f t="shared" si="6"/>
        <v>30.730000000000018</v>
      </c>
      <c r="G130" s="23">
        <f>'СВОД 2014'!$B$230</f>
        <v>3.09</v>
      </c>
      <c r="H130" s="8">
        <f t="shared" si="4"/>
        <v>94.96</v>
      </c>
      <c r="I130" s="10">
        <v>0</v>
      </c>
      <c r="J130" s="9">
        <f t="shared" si="5"/>
        <v>94.96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'Июль 2014'!E131</f>
        <v>7085.57</v>
      </c>
      <c r="E131" s="51">
        <v>7238.16</v>
      </c>
      <c r="F131" s="7">
        <f t="shared" si="6"/>
        <v>152.59000000000015</v>
      </c>
      <c r="G131" s="23">
        <f>'СВОД 2014'!$B$230</f>
        <v>3.09</v>
      </c>
      <c r="H131" s="8">
        <f t="shared" si="4"/>
        <v>471.5</v>
      </c>
      <c r="I131" s="10">
        <v>0</v>
      </c>
      <c r="J131" s="9">
        <f t="shared" si="5"/>
        <v>471.5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'Июль 2014'!E132</f>
        <v>1199.3399999999999</v>
      </c>
      <c r="E132" s="51">
        <v>1450.33</v>
      </c>
      <c r="F132" s="7">
        <f t="shared" si="6"/>
        <v>250.99</v>
      </c>
      <c r="G132" s="23">
        <f>'СВОД 2014'!$B$230</f>
        <v>3.09</v>
      </c>
      <c r="H132" s="8">
        <f t="shared" si="4"/>
        <v>775.56</v>
      </c>
      <c r="I132" s="10">
        <v>0</v>
      </c>
      <c r="J132" s="9">
        <f t="shared" si="5"/>
        <v>775.56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'Июль 2014'!E133</f>
        <v>1584.44</v>
      </c>
      <c r="E133" s="51">
        <v>1911.88</v>
      </c>
      <c r="F133" s="7">
        <f t="shared" si="6"/>
        <v>327.44000000000005</v>
      </c>
      <c r="G133" s="23">
        <f>'СВОД 2014'!$B$230</f>
        <v>3.09</v>
      </c>
      <c r="H133" s="8">
        <f t="shared" si="4"/>
        <v>1011.79</v>
      </c>
      <c r="I133" s="10">
        <v>0</v>
      </c>
      <c r="J133" s="9">
        <f t="shared" si="5"/>
        <v>1011.79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'Июль 2014'!E134</f>
        <v>2.34</v>
      </c>
      <c r="E134" s="51">
        <v>2.35</v>
      </c>
      <c r="F134" s="7">
        <f t="shared" si="6"/>
        <v>1.0000000000000231E-2</v>
      </c>
      <c r="G134" s="23">
        <f>'СВОД 2014'!$B$230</f>
        <v>3.09</v>
      </c>
      <c r="H134" s="8">
        <f t="shared" ref="H134:H197" si="7">ROUND(F134*G134,2)</f>
        <v>0.03</v>
      </c>
      <c r="I134" s="10">
        <v>0</v>
      </c>
      <c r="J134" s="9">
        <f t="shared" si="5"/>
        <v>0.03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'Июль 2014'!E135</f>
        <v>2349.64</v>
      </c>
      <c r="E135" s="51">
        <v>2391.42</v>
      </c>
      <c r="F135" s="7">
        <f t="shared" si="6"/>
        <v>41.7800000000002</v>
      </c>
      <c r="G135" s="23">
        <f>'СВОД 2014'!$B$230</f>
        <v>3.09</v>
      </c>
      <c r="H135" s="8">
        <f t="shared" si="7"/>
        <v>129.1</v>
      </c>
      <c r="I135" s="10">
        <v>0</v>
      </c>
      <c r="J135" s="9">
        <f t="shared" ref="J135:J198" si="8">H135-I135</f>
        <v>129.1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'Июль 2014'!E136</f>
        <v>2187.38</v>
      </c>
      <c r="E136" s="51">
        <v>2377.58</v>
      </c>
      <c r="F136" s="7">
        <f t="shared" si="6"/>
        <v>190.19999999999982</v>
      </c>
      <c r="G136" s="23">
        <f>'СВОД 2014'!$B$230</f>
        <v>3.09</v>
      </c>
      <c r="H136" s="8">
        <f t="shared" si="7"/>
        <v>587.72</v>
      </c>
      <c r="I136" s="10">
        <v>0</v>
      </c>
      <c r="J136" s="9">
        <f t="shared" si="8"/>
        <v>587.72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'Июль 2014'!E137</f>
        <v>0</v>
      </c>
      <c r="E137" s="51"/>
      <c r="F137" s="7">
        <f t="shared" si="6"/>
        <v>0</v>
      </c>
      <c r="G137" s="23">
        <f>'СВОД 2014'!$B$230</f>
        <v>3.09</v>
      </c>
      <c r="H137" s="8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'Июль 2014'!E138</f>
        <v>0.64</v>
      </c>
      <c r="E138" s="51">
        <v>0.64</v>
      </c>
      <c r="F138" s="7">
        <f t="shared" si="6"/>
        <v>0</v>
      </c>
      <c r="G138" s="23">
        <f>'СВОД 2014'!$B$230</f>
        <v>3.09</v>
      </c>
      <c r="H138" s="8">
        <f t="shared" si="7"/>
        <v>0</v>
      </c>
      <c r="I138" s="10">
        <v>0</v>
      </c>
      <c r="J138" s="9">
        <f t="shared" si="8"/>
        <v>0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'Июль 2014'!E139</f>
        <v>0.89</v>
      </c>
      <c r="E139" s="51">
        <v>0.89</v>
      </c>
      <c r="F139" s="7">
        <f t="shared" si="6"/>
        <v>0</v>
      </c>
      <c r="G139" s="23">
        <f>'СВОД 2014'!$B$230</f>
        <v>3.09</v>
      </c>
      <c r="H139" s="8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'Июль 2014'!E140</f>
        <v>0.72</v>
      </c>
      <c r="E140" s="51">
        <v>0.72</v>
      </c>
      <c r="F140" s="7">
        <f t="shared" si="6"/>
        <v>0</v>
      </c>
      <c r="G140" s="23">
        <f>'СВОД 2014'!$B$230</f>
        <v>3.09</v>
      </c>
      <c r="H140" s="8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'Июль 2014'!E141</f>
        <v>176.18</v>
      </c>
      <c r="E141" s="51">
        <v>245.5</v>
      </c>
      <c r="F141" s="7">
        <f t="shared" si="6"/>
        <v>69.319999999999993</v>
      </c>
      <c r="G141" s="23">
        <f>'СВОД 2014'!$B$230</f>
        <v>3.09</v>
      </c>
      <c r="H141" s="8">
        <f t="shared" si="7"/>
        <v>214.2</v>
      </c>
      <c r="I141" s="10">
        <v>0</v>
      </c>
      <c r="J141" s="9">
        <f t="shared" si="8"/>
        <v>214.2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'Июль 2014'!E142</f>
        <v>0</v>
      </c>
      <c r="E142" s="51"/>
      <c r="F142" s="7">
        <f t="shared" ref="F142:F205" si="9">E142-D142</f>
        <v>0</v>
      </c>
      <c r="G142" s="23">
        <f>'СВОД 2014'!$B$230</f>
        <v>3.09</v>
      </c>
      <c r="H142" s="8">
        <f t="shared" si="7"/>
        <v>0</v>
      </c>
      <c r="I142" s="10">
        <v>0</v>
      </c>
      <c r="J142" s="9">
        <f t="shared" si="8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'Июль 2014'!E143</f>
        <v>282.94</v>
      </c>
      <c r="E143" s="51">
        <v>303.73</v>
      </c>
      <c r="F143" s="7">
        <f t="shared" si="9"/>
        <v>20.79000000000002</v>
      </c>
      <c r="G143" s="23">
        <f>'СВОД 2014'!$B$230</f>
        <v>3.09</v>
      </c>
      <c r="H143" s="8">
        <f t="shared" si="7"/>
        <v>64.239999999999995</v>
      </c>
      <c r="I143" s="10">
        <v>0</v>
      </c>
      <c r="J143" s="9">
        <f t="shared" si="8"/>
        <v>64.239999999999995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'Июль 2014'!E144</f>
        <v>66.19</v>
      </c>
      <c r="E144" s="51">
        <v>66.2</v>
      </c>
      <c r="F144" s="7">
        <f t="shared" si="9"/>
        <v>1.0000000000005116E-2</v>
      </c>
      <c r="G144" s="23">
        <f>'СВОД 2014'!$B$230</f>
        <v>3.09</v>
      </c>
      <c r="H144" s="8">
        <f t="shared" si="7"/>
        <v>0.03</v>
      </c>
      <c r="I144" s="10">
        <v>0</v>
      </c>
      <c r="J144" s="9">
        <f t="shared" si="8"/>
        <v>0.03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'Июль 2014'!E145</f>
        <v>314.83999999999997</v>
      </c>
      <c r="E145" s="51">
        <v>342.1</v>
      </c>
      <c r="F145" s="7">
        <f t="shared" si="9"/>
        <v>27.260000000000048</v>
      </c>
      <c r="G145" s="23">
        <f>'СВОД 2014'!$B$230</f>
        <v>3.09</v>
      </c>
      <c r="H145" s="8">
        <f t="shared" si="7"/>
        <v>84.23</v>
      </c>
      <c r="I145" s="10">
        <v>0</v>
      </c>
      <c r="J145" s="9">
        <f t="shared" si="8"/>
        <v>84.23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'Июль 2014'!E146</f>
        <v>234.59</v>
      </c>
      <c r="E146" s="51">
        <v>288.32</v>
      </c>
      <c r="F146" s="7">
        <f t="shared" si="9"/>
        <v>53.72999999999999</v>
      </c>
      <c r="G146" s="23">
        <f>'СВОД 2014'!$B$230</f>
        <v>3.09</v>
      </c>
      <c r="H146" s="8">
        <f t="shared" si="7"/>
        <v>166.03</v>
      </c>
      <c r="I146" s="10">
        <v>0</v>
      </c>
      <c r="J146" s="9">
        <f t="shared" si="8"/>
        <v>166.03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'Июль 2014'!E147</f>
        <v>430.41</v>
      </c>
      <c r="E147" s="51">
        <v>453.7</v>
      </c>
      <c r="F147" s="7">
        <f t="shared" si="9"/>
        <v>23.289999999999964</v>
      </c>
      <c r="G147" s="23">
        <f>'СВОД 2014'!$B$230</f>
        <v>3.09</v>
      </c>
      <c r="H147" s="8">
        <f t="shared" si="7"/>
        <v>71.97</v>
      </c>
      <c r="I147" s="10">
        <v>0</v>
      </c>
      <c r="J147" s="9">
        <f t="shared" si="8"/>
        <v>71.97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'Июль 2014'!E148</f>
        <v>201.19</v>
      </c>
      <c r="E148" s="51">
        <v>216.82</v>
      </c>
      <c r="F148" s="7">
        <f t="shared" si="9"/>
        <v>15.629999999999995</v>
      </c>
      <c r="G148" s="23">
        <f>'СВОД 2014'!$B$230</f>
        <v>3.09</v>
      </c>
      <c r="H148" s="8">
        <f t="shared" si="7"/>
        <v>48.3</v>
      </c>
      <c r="I148" s="10">
        <v>0</v>
      </c>
      <c r="J148" s="9">
        <f t="shared" si="8"/>
        <v>48.3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'Июль 2014'!E149</f>
        <v>711.24</v>
      </c>
      <c r="E149" s="51">
        <v>828.68</v>
      </c>
      <c r="F149" s="7">
        <f t="shared" si="9"/>
        <v>117.43999999999994</v>
      </c>
      <c r="G149" s="23">
        <f>'СВОД 2014'!$B$230</f>
        <v>3.09</v>
      </c>
      <c r="H149" s="8">
        <f t="shared" si="7"/>
        <v>362.89</v>
      </c>
      <c r="I149" s="10">
        <v>0</v>
      </c>
      <c r="J149" s="9">
        <f t="shared" si="8"/>
        <v>362.89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'Июль 2014'!E150</f>
        <v>634.80999999999995</v>
      </c>
      <c r="E150" s="51">
        <v>726.63</v>
      </c>
      <c r="F150" s="7">
        <f t="shared" si="9"/>
        <v>91.82000000000005</v>
      </c>
      <c r="G150" s="23">
        <f>'СВОД 2014'!$B$230</f>
        <v>3.09</v>
      </c>
      <c r="H150" s="8">
        <f t="shared" si="7"/>
        <v>283.72000000000003</v>
      </c>
      <c r="I150" s="10">
        <v>924</v>
      </c>
      <c r="J150" s="9">
        <f t="shared" si="8"/>
        <v>-640.28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'Июль 2014'!E151</f>
        <v>2710.03</v>
      </c>
      <c r="E151" s="51">
        <v>3527.36</v>
      </c>
      <c r="F151" s="7">
        <f t="shared" si="9"/>
        <v>817.32999999999993</v>
      </c>
      <c r="G151" s="23">
        <f>'СВОД 2014'!$B$230</f>
        <v>3.09</v>
      </c>
      <c r="H151" s="8">
        <f t="shared" si="7"/>
        <v>2525.5500000000002</v>
      </c>
      <c r="I151" s="10">
        <v>500</v>
      </c>
      <c r="J151" s="9">
        <f t="shared" si="8"/>
        <v>2025.5500000000002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'Июль 2014'!E152</f>
        <v>1964.34</v>
      </c>
      <c r="E152" s="51">
        <v>2050.4899999999998</v>
      </c>
      <c r="F152" s="7">
        <f t="shared" si="9"/>
        <v>86.149999999999864</v>
      </c>
      <c r="G152" s="23">
        <f>'СВОД 2014'!$B$230</f>
        <v>3.09</v>
      </c>
      <c r="H152" s="8">
        <f t="shared" si="7"/>
        <v>266.2</v>
      </c>
      <c r="I152" s="10">
        <v>200</v>
      </c>
      <c r="J152" s="9">
        <f t="shared" si="8"/>
        <v>66.199999999999989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'Июль 2014'!E153</f>
        <v>0</v>
      </c>
      <c r="E153" s="51"/>
      <c r="F153" s="7">
        <f t="shared" si="9"/>
        <v>0</v>
      </c>
      <c r="G153" s="23">
        <f>'СВОД 2014'!$B$230</f>
        <v>3.09</v>
      </c>
      <c r="H153" s="8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'Июль 2014'!E154</f>
        <v>0</v>
      </c>
      <c r="E154" s="51"/>
      <c r="F154" s="7">
        <f t="shared" si="9"/>
        <v>0</v>
      </c>
      <c r="G154" s="23">
        <f>'СВОД 2014'!$B$230</f>
        <v>3.09</v>
      </c>
      <c r="H154" s="8">
        <f t="shared" si="7"/>
        <v>0</v>
      </c>
      <c r="I154" s="10">
        <v>0</v>
      </c>
      <c r="J154" s="9">
        <f t="shared" si="8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'Июль 2014'!E155</f>
        <v>0</v>
      </c>
      <c r="E155" s="51"/>
      <c r="F155" s="7">
        <f t="shared" si="9"/>
        <v>0</v>
      </c>
      <c r="G155" s="23">
        <f>'СВОД 2014'!$B$230</f>
        <v>3.09</v>
      </c>
      <c r="H155" s="8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'Июль 2014'!E156</f>
        <v>1960.59</v>
      </c>
      <c r="E156" s="51">
        <v>1985.55</v>
      </c>
      <c r="F156" s="7">
        <f t="shared" si="9"/>
        <v>24.960000000000036</v>
      </c>
      <c r="G156" s="23">
        <f>'СВОД 2014'!$B$230</f>
        <v>3.09</v>
      </c>
      <c r="H156" s="8">
        <f t="shared" si="7"/>
        <v>77.13</v>
      </c>
      <c r="I156" s="10">
        <v>2096</v>
      </c>
      <c r="J156" s="9">
        <f t="shared" si="8"/>
        <v>-2018.87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'Июль 2014'!E157</f>
        <v>0</v>
      </c>
      <c r="E157" s="51"/>
      <c r="F157" s="7">
        <f t="shared" si="9"/>
        <v>0</v>
      </c>
      <c r="G157" s="23">
        <f>'СВОД 2014'!$B$230</f>
        <v>3.09</v>
      </c>
      <c r="H157" s="8">
        <f t="shared" si="7"/>
        <v>0</v>
      </c>
      <c r="I157" s="10">
        <v>0</v>
      </c>
      <c r="J157" s="9">
        <f t="shared" si="8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'Июль 2014'!E158</f>
        <v>0</v>
      </c>
      <c r="E158" s="51"/>
      <c r="F158" s="7">
        <f t="shared" si="9"/>
        <v>0</v>
      </c>
      <c r="G158" s="23">
        <f>'СВОД 2014'!$B$230</f>
        <v>3.09</v>
      </c>
      <c r="H158" s="8">
        <f t="shared" si="7"/>
        <v>0</v>
      </c>
      <c r="I158" s="10">
        <v>0</v>
      </c>
      <c r="J158" s="9">
        <f t="shared" si="8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'Июль 2014'!E159</f>
        <v>36.01</v>
      </c>
      <c r="E159" s="51">
        <v>159.57</v>
      </c>
      <c r="F159" s="7">
        <f t="shared" si="9"/>
        <v>123.56</v>
      </c>
      <c r="G159" s="23">
        <f>'СВОД 2014'!$B$230</f>
        <v>3.09</v>
      </c>
      <c r="H159" s="8">
        <f t="shared" si="7"/>
        <v>381.8</v>
      </c>
      <c r="I159" s="10">
        <v>0</v>
      </c>
      <c r="J159" s="9">
        <f t="shared" si="8"/>
        <v>381.8</v>
      </c>
    </row>
    <row r="160" spans="1:10" ht="15.95" hidden="1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'Июль 2014'!E160</f>
        <v>0</v>
      </c>
      <c r="E160" s="51"/>
      <c r="F160" s="7">
        <f t="shared" si="9"/>
        <v>0</v>
      </c>
      <c r="G160" s="23">
        <f>'СВОД 2014'!$B$230</f>
        <v>3.09</v>
      </c>
      <c r="H160" s="8">
        <f t="shared" si="7"/>
        <v>0</v>
      </c>
      <c r="I160" s="10">
        <v>0</v>
      </c>
      <c r="J160" s="9">
        <f t="shared" si="8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'Июль 2014'!E161</f>
        <v>201.84</v>
      </c>
      <c r="E161" s="51">
        <v>214.34</v>
      </c>
      <c r="F161" s="7">
        <f t="shared" si="9"/>
        <v>12.5</v>
      </c>
      <c r="G161" s="23">
        <f>'СВОД 2014'!$B$230</f>
        <v>3.09</v>
      </c>
      <c r="H161" s="8">
        <f t="shared" si="7"/>
        <v>38.630000000000003</v>
      </c>
      <c r="I161" s="10">
        <v>0</v>
      </c>
      <c r="J161" s="9">
        <f t="shared" si="8"/>
        <v>38.630000000000003</v>
      </c>
    </row>
    <row r="162" spans="1:10" ht="15.95" hidden="1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'Июль 2014'!E162</f>
        <v>0</v>
      </c>
      <c r="E162" s="51"/>
      <c r="F162" s="7">
        <f t="shared" si="9"/>
        <v>0</v>
      </c>
      <c r="G162" s="23">
        <f>'СВОД 2014'!$B$230</f>
        <v>3.09</v>
      </c>
      <c r="H162" s="8">
        <f t="shared" si="7"/>
        <v>0</v>
      </c>
      <c r="I162" s="10">
        <v>0</v>
      </c>
      <c r="J162" s="9">
        <f t="shared" si="8"/>
        <v>0</v>
      </c>
    </row>
    <row r="163" spans="1:10" ht="15.95" hidden="1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'Июль 2014'!E163</f>
        <v>0</v>
      </c>
      <c r="E163" s="51"/>
      <c r="F163" s="7">
        <f t="shared" si="9"/>
        <v>0</v>
      </c>
      <c r="G163" s="23">
        <f>'СВОД 2014'!$B$230</f>
        <v>3.09</v>
      </c>
      <c r="H163" s="8">
        <f t="shared" si="7"/>
        <v>0</v>
      </c>
      <c r="I163" s="10">
        <v>0</v>
      </c>
      <c r="J163" s="9">
        <f t="shared" si="8"/>
        <v>0</v>
      </c>
    </row>
    <row r="164" spans="1:10" ht="15.95" hidden="1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'Июль 2014'!E164</f>
        <v>0</v>
      </c>
      <c r="E164" s="51"/>
      <c r="F164" s="7">
        <f t="shared" si="9"/>
        <v>0</v>
      </c>
      <c r="G164" s="23">
        <f>'СВОД 2014'!$B$230</f>
        <v>3.09</v>
      </c>
      <c r="H164" s="8">
        <f t="shared" si="7"/>
        <v>0</v>
      </c>
      <c r="I164" s="10">
        <v>0</v>
      </c>
      <c r="J164" s="9">
        <f t="shared" si="8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'Июль 2014'!E165</f>
        <v>97.68</v>
      </c>
      <c r="E165" s="51">
        <v>118.75</v>
      </c>
      <c r="F165" s="7">
        <f t="shared" si="9"/>
        <v>21.069999999999993</v>
      </c>
      <c r="G165" s="23">
        <f>'СВОД 2014'!$B$230</f>
        <v>3.09</v>
      </c>
      <c r="H165" s="8">
        <f t="shared" si="7"/>
        <v>65.11</v>
      </c>
      <c r="I165" s="10">
        <v>0</v>
      </c>
      <c r="J165" s="9">
        <f t="shared" si="8"/>
        <v>65.11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'Июль 2014'!E166</f>
        <v>1295.6500000000001</v>
      </c>
      <c r="E166" s="51">
        <v>1296.3800000000001</v>
      </c>
      <c r="F166" s="7">
        <f t="shared" si="9"/>
        <v>0.73000000000001819</v>
      </c>
      <c r="G166" s="23">
        <f>'СВОД 2014'!$B$230</f>
        <v>3.09</v>
      </c>
      <c r="H166" s="8">
        <f t="shared" si="7"/>
        <v>2.2599999999999998</v>
      </c>
      <c r="I166" s="10">
        <v>0</v>
      </c>
      <c r="J166" s="9">
        <f t="shared" si="8"/>
        <v>2.2599999999999998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'Июль 2014'!E167</f>
        <v>0</v>
      </c>
      <c r="E167" s="51"/>
      <c r="F167" s="7">
        <f t="shared" si="9"/>
        <v>0</v>
      </c>
      <c r="G167" s="23">
        <f>'СВОД 2014'!$B$230</f>
        <v>3.09</v>
      </c>
      <c r="H167" s="8">
        <f t="shared" si="7"/>
        <v>0</v>
      </c>
      <c r="I167" s="10">
        <v>0</v>
      </c>
      <c r="J167" s="9">
        <f t="shared" si="8"/>
        <v>0</v>
      </c>
    </row>
    <row r="168" spans="1:10" ht="15.95" hidden="1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'Июль 2014'!E168</f>
        <v>0</v>
      </c>
      <c r="E168" s="51"/>
      <c r="F168" s="7">
        <f t="shared" si="9"/>
        <v>0</v>
      </c>
      <c r="G168" s="23">
        <f>'СВОД 2014'!$B$230</f>
        <v>3.09</v>
      </c>
      <c r="H168" s="8">
        <f t="shared" si="7"/>
        <v>0</v>
      </c>
      <c r="I168" s="10">
        <v>0</v>
      </c>
      <c r="J168" s="9">
        <f t="shared" si="8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'Июль 2014'!E169</f>
        <v>139.44999999999999</v>
      </c>
      <c r="E169" s="51">
        <v>294.02</v>
      </c>
      <c r="F169" s="7">
        <f t="shared" si="9"/>
        <v>154.57</v>
      </c>
      <c r="G169" s="23">
        <f>'СВОД 2014'!$B$230</f>
        <v>3.09</v>
      </c>
      <c r="H169" s="8">
        <f t="shared" si="7"/>
        <v>477.62</v>
      </c>
      <c r="I169" s="10">
        <v>0</v>
      </c>
      <c r="J169" s="9">
        <f t="shared" si="8"/>
        <v>477.62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'Июль 2014'!E170</f>
        <v>0</v>
      </c>
      <c r="E170" s="51"/>
      <c r="F170" s="7">
        <f t="shared" si="9"/>
        <v>0</v>
      </c>
      <c r="G170" s="23">
        <f>'СВОД 2014'!$B$230</f>
        <v>3.09</v>
      </c>
      <c r="H170" s="8">
        <f t="shared" si="7"/>
        <v>0</v>
      </c>
      <c r="I170" s="10">
        <v>0</v>
      </c>
      <c r="J170" s="9">
        <f t="shared" si="8"/>
        <v>0</v>
      </c>
    </row>
    <row r="171" spans="1:10" ht="15.95" hidden="1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'Июль 2014'!E171</f>
        <v>0</v>
      </c>
      <c r="E171" s="51"/>
      <c r="F171" s="7">
        <f t="shared" si="9"/>
        <v>0</v>
      </c>
      <c r="G171" s="23">
        <f>'СВОД 2014'!$B$230</f>
        <v>3.09</v>
      </c>
      <c r="H171" s="8">
        <f t="shared" si="7"/>
        <v>0</v>
      </c>
      <c r="I171" s="10">
        <v>0</v>
      </c>
      <c r="J171" s="9">
        <f t="shared" si="8"/>
        <v>0</v>
      </c>
    </row>
    <row r="172" spans="1:10" ht="15.95" hidden="1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'Июль 2014'!E172</f>
        <v>0</v>
      </c>
      <c r="E172" s="51"/>
      <c r="F172" s="7">
        <f t="shared" si="9"/>
        <v>0</v>
      </c>
      <c r="G172" s="23">
        <f>'СВОД 2014'!$B$230</f>
        <v>3.09</v>
      </c>
      <c r="H172" s="8">
        <f t="shared" si="7"/>
        <v>0</v>
      </c>
      <c r="I172" s="10">
        <v>0</v>
      </c>
      <c r="J172" s="9">
        <f t="shared" si="8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'Июль 2014'!E173</f>
        <v>1008.91</v>
      </c>
      <c r="E173" s="51">
        <v>1026.21</v>
      </c>
      <c r="F173" s="7">
        <f t="shared" si="9"/>
        <v>17.300000000000068</v>
      </c>
      <c r="G173" s="23">
        <f>'СВОД 2014'!$B$230</f>
        <v>3.09</v>
      </c>
      <c r="H173" s="8">
        <f t="shared" si="7"/>
        <v>53.46</v>
      </c>
      <c r="I173" s="10">
        <v>0</v>
      </c>
      <c r="J173" s="9">
        <f t="shared" si="8"/>
        <v>53.46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164">
        <v>0.86</v>
      </c>
      <c r="E174" s="165">
        <v>0.86</v>
      </c>
      <c r="F174" s="7">
        <f t="shared" si="9"/>
        <v>0</v>
      </c>
      <c r="G174" s="23">
        <f>'СВОД 2014'!$B$230</f>
        <v>3.09</v>
      </c>
      <c r="H174" s="8">
        <f t="shared" si="7"/>
        <v>0</v>
      </c>
      <c r="I174" s="10">
        <v>0</v>
      </c>
      <c r="J174" s="9">
        <f t="shared" si="8"/>
        <v>0</v>
      </c>
    </row>
    <row r="175" spans="1:10" ht="15.95" hidden="1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'Июль 2014'!E175</f>
        <v>0</v>
      </c>
      <c r="E175" s="51"/>
      <c r="F175" s="7">
        <f t="shared" si="9"/>
        <v>0</v>
      </c>
      <c r="G175" s="23">
        <f>'СВОД 2014'!$B$230</f>
        <v>3.09</v>
      </c>
      <c r="H175" s="8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'Июль 2014'!E176</f>
        <v>0.56999999999999995</v>
      </c>
      <c r="E176" s="51">
        <v>6.82</v>
      </c>
      <c r="F176" s="7">
        <f t="shared" si="9"/>
        <v>6.25</v>
      </c>
      <c r="G176" s="23">
        <f>'СВОД 2014'!$B$230</f>
        <v>3.09</v>
      </c>
      <c r="H176" s="8">
        <f t="shared" si="7"/>
        <v>19.309999999999999</v>
      </c>
      <c r="I176" s="10">
        <v>0</v>
      </c>
      <c r="J176" s="9">
        <f t="shared" si="8"/>
        <v>19.309999999999999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'Июль 2014'!E177</f>
        <v>519.32000000000005</v>
      </c>
      <c r="E177" s="51">
        <v>574.39</v>
      </c>
      <c r="F177" s="7">
        <f t="shared" si="9"/>
        <v>55.069999999999936</v>
      </c>
      <c r="G177" s="23">
        <f>'СВОД 2014'!$B$230</f>
        <v>3.09</v>
      </c>
      <c r="H177" s="8">
        <f t="shared" si="7"/>
        <v>170.17</v>
      </c>
      <c r="I177" s="10">
        <v>0</v>
      </c>
      <c r="J177" s="9">
        <f t="shared" si="8"/>
        <v>170.17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'Июль 2014'!E178</f>
        <v>0</v>
      </c>
      <c r="E178" s="51"/>
      <c r="F178" s="7">
        <f t="shared" si="9"/>
        <v>0</v>
      </c>
      <c r="G178" s="23">
        <f>'СВОД 2014'!$B$230</f>
        <v>3.09</v>
      </c>
      <c r="H178" s="8">
        <f t="shared" si="7"/>
        <v>0</v>
      </c>
      <c r="I178" s="10">
        <v>0</v>
      </c>
      <c r="J178" s="9">
        <f t="shared" si="8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'Июль 2014'!E179</f>
        <v>0.88</v>
      </c>
      <c r="E179" s="51">
        <v>3.96</v>
      </c>
      <c r="F179" s="7">
        <f t="shared" si="9"/>
        <v>3.08</v>
      </c>
      <c r="G179" s="23">
        <f>'СВОД 2014'!$B$230</f>
        <v>3.09</v>
      </c>
      <c r="H179" s="8">
        <f t="shared" si="7"/>
        <v>9.52</v>
      </c>
      <c r="I179" s="10">
        <v>0</v>
      </c>
      <c r="J179" s="9">
        <f t="shared" si="8"/>
        <v>9.52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'Июль 2014'!E180</f>
        <v>0</v>
      </c>
      <c r="E180" s="51"/>
      <c r="F180" s="7">
        <f t="shared" si="9"/>
        <v>0</v>
      </c>
      <c r="G180" s="23">
        <f>'СВОД 2014'!$B$230</f>
        <v>3.09</v>
      </c>
      <c r="H180" s="8">
        <f t="shared" si="7"/>
        <v>0</v>
      </c>
      <c r="I180" s="10">
        <v>0</v>
      </c>
      <c r="J180" s="9">
        <f t="shared" si="8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'Июль 2014'!E181</f>
        <v>1653.81</v>
      </c>
      <c r="E181" s="51">
        <v>1895.12</v>
      </c>
      <c r="F181" s="7">
        <f t="shared" si="9"/>
        <v>241.30999999999995</v>
      </c>
      <c r="G181" s="23">
        <f>'СВОД 2014'!$B$230</f>
        <v>3.09</v>
      </c>
      <c r="H181" s="8">
        <f t="shared" si="7"/>
        <v>745.65</v>
      </c>
      <c r="I181" s="10">
        <v>0</v>
      </c>
      <c r="J181" s="9">
        <f t="shared" si="8"/>
        <v>745.65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'Июль 2014'!E182</f>
        <v>93.29</v>
      </c>
      <c r="E182" s="51">
        <v>93.58</v>
      </c>
      <c r="F182" s="7">
        <f t="shared" si="9"/>
        <v>0.28999999999999204</v>
      </c>
      <c r="G182" s="23">
        <f>'СВОД 2014'!$B$230</f>
        <v>3.09</v>
      </c>
      <c r="H182" s="8">
        <f t="shared" si="7"/>
        <v>0.9</v>
      </c>
      <c r="I182" s="10">
        <v>0</v>
      </c>
      <c r="J182" s="9">
        <f t="shared" si="8"/>
        <v>0.9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'Июль 2014'!E183</f>
        <v>713.01</v>
      </c>
      <c r="E183" s="51">
        <v>994.1</v>
      </c>
      <c r="F183" s="7">
        <f t="shared" si="9"/>
        <v>281.09000000000003</v>
      </c>
      <c r="G183" s="23">
        <f>'СВОД 2014'!$B$230</f>
        <v>3.09</v>
      </c>
      <c r="H183" s="8">
        <f t="shared" si="7"/>
        <v>868.57</v>
      </c>
      <c r="I183" s="10">
        <v>0</v>
      </c>
      <c r="J183" s="9">
        <f t="shared" si="8"/>
        <v>868.57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'Июль 2014'!E184</f>
        <v>7.67</v>
      </c>
      <c r="E184" s="51">
        <v>38.69</v>
      </c>
      <c r="F184" s="7">
        <f t="shared" si="9"/>
        <v>31.019999999999996</v>
      </c>
      <c r="G184" s="23">
        <f>'СВОД 2014'!$B$230</f>
        <v>3.09</v>
      </c>
      <c r="H184" s="8">
        <f t="shared" si="7"/>
        <v>95.85</v>
      </c>
      <c r="I184" s="10">
        <v>0</v>
      </c>
      <c r="J184" s="9">
        <f t="shared" si="8"/>
        <v>95.85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'Июль 2014'!E185</f>
        <v>5.99</v>
      </c>
      <c r="E185" s="51">
        <v>11.1</v>
      </c>
      <c r="F185" s="7">
        <f t="shared" si="9"/>
        <v>5.1099999999999994</v>
      </c>
      <c r="G185" s="23">
        <f>'СВОД 2014'!$B$230</f>
        <v>3.09</v>
      </c>
      <c r="H185" s="8">
        <f t="shared" si="7"/>
        <v>15.79</v>
      </c>
      <c r="I185" s="10">
        <v>0</v>
      </c>
      <c r="J185" s="9">
        <f t="shared" si="8"/>
        <v>15.79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'Июль 2014'!E186</f>
        <v>17633.060000000001</v>
      </c>
      <c r="E186" s="51">
        <v>18300.580000000002</v>
      </c>
      <c r="F186" s="7">
        <f t="shared" si="9"/>
        <v>667.52000000000044</v>
      </c>
      <c r="G186" s="23">
        <f>'СВОД 2014'!$B$230</f>
        <v>3.09</v>
      </c>
      <c r="H186" s="8">
        <f t="shared" si="7"/>
        <v>2062.64</v>
      </c>
      <c r="I186" s="10">
        <v>0</v>
      </c>
      <c r="J186" s="9">
        <f t="shared" si="8"/>
        <v>2062.64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'Июль 2014'!E187</f>
        <v>8200.94</v>
      </c>
      <c r="E187" s="51">
        <v>8344.73</v>
      </c>
      <c r="F187" s="7">
        <f t="shared" si="9"/>
        <v>143.78999999999905</v>
      </c>
      <c r="G187" s="23">
        <f>'СВОД 2014'!$B$230</f>
        <v>3.09</v>
      </c>
      <c r="H187" s="8">
        <f t="shared" si="7"/>
        <v>444.31</v>
      </c>
      <c r="I187" s="10">
        <v>0</v>
      </c>
      <c r="J187" s="9">
        <f t="shared" si="8"/>
        <v>444.31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'Июль 2014'!E188</f>
        <v>202.74</v>
      </c>
      <c r="E188" s="51">
        <v>229.48</v>
      </c>
      <c r="F188" s="7">
        <f t="shared" si="9"/>
        <v>26.739999999999981</v>
      </c>
      <c r="G188" s="23">
        <f>'СВОД 2014'!$B$230</f>
        <v>3.09</v>
      </c>
      <c r="H188" s="8">
        <f t="shared" si="7"/>
        <v>82.63</v>
      </c>
      <c r="I188" s="10">
        <v>0</v>
      </c>
      <c r="J188" s="9">
        <f t="shared" si="8"/>
        <v>82.63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'Июль 2014'!E189</f>
        <v>0</v>
      </c>
      <c r="E189" s="51"/>
      <c r="F189" s="7">
        <f t="shared" si="9"/>
        <v>0</v>
      </c>
      <c r="G189" s="23">
        <f>'СВОД 2014'!$B$230</f>
        <v>3.09</v>
      </c>
      <c r="H189" s="8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'Июль 2014'!E190</f>
        <v>1107.45</v>
      </c>
      <c r="E190" s="51">
        <v>1107.8800000000001</v>
      </c>
      <c r="F190" s="7">
        <f t="shared" si="9"/>
        <v>0.43000000000006366</v>
      </c>
      <c r="G190" s="23">
        <f>'СВОД 2014'!$B$230</f>
        <v>3.09</v>
      </c>
      <c r="H190" s="8">
        <f t="shared" si="7"/>
        <v>1.33</v>
      </c>
      <c r="I190" s="10">
        <v>3403.59</v>
      </c>
      <c r="J190" s="9">
        <f t="shared" si="8"/>
        <v>-3402.26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'Июль 2014'!E191</f>
        <v>0</v>
      </c>
      <c r="E191" s="51"/>
      <c r="F191" s="7">
        <f t="shared" si="9"/>
        <v>0</v>
      </c>
      <c r="G191" s="23">
        <f>'СВОД 2014'!$B$230</f>
        <v>3.09</v>
      </c>
      <c r="H191" s="8">
        <f t="shared" si="7"/>
        <v>0</v>
      </c>
      <c r="I191" s="10">
        <v>0</v>
      </c>
      <c r="J191" s="9">
        <f t="shared" si="8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'Июль 2014'!E192</f>
        <v>8.89</v>
      </c>
      <c r="E192" s="51">
        <v>8.89</v>
      </c>
      <c r="F192" s="7">
        <f t="shared" si="9"/>
        <v>0</v>
      </c>
      <c r="G192" s="23">
        <f>'СВОД 2014'!$B$230</f>
        <v>3.09</v>
      </c>
      <c r="H192" s="8">
        <f t="shared" si="7"/>
        <v>0</v>
      </c>
      <c r="I192" s="10">
        <v>0</v>
      </c>
      <c r="J192" s="9">
        <f t="shared" si="8"/>
        <v>0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'Июль 2014'!E193</f>
        <v>0</v>
      </c>
      <c r="E193" s="51"/>
      <c r="F193" s="7">
        <f t="shared" si="9"/>
        <v>0</v>
      </c>
      <c r="G193" s="23">
        <f>'СВОД 2014'!$B$230</f>
        <v>3.09</v>
      </c>
      <c r="H193" s="8">
        <f t="shared" si="7"/>
        <v>0</v>
      </c>
      <c r="I193" s="10">
        <v>0</v>
      </c>
      <c r="J193" s="9">
        <f t="shared" si="8"/>
        <v>0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'Июль 2014'!E194</f>
        <v>5.5</v>
      </c>
      <c r="E194" s="51">
        <v>17.5</v>
      </c>
      <c r="F194" s="7">
        <f t="shared" si="9"/>
        <v>12</v>
      </c>
      <c r="G194" s="23">
        <f>'СВОД 2014'!$B$230</f>
        <v>3.09</v>
      </c>
      <c r="H194" s="8">
        <f t="shared" si="7"/>
        <v>37.08</v>
      </c>
      <c r="I194" s="10">
        <v>0</v>
      </c>
      <c r="J194" s="9">
        <f t="shared" si="8"/>
        <v>37.08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'Июль 2014'!E195</f>
        <v>538.71</v>
      </c>
      <c r="E195" s="51">
        <v>581.25</v>
      </c>
      <c r="F195" s="7">
        <f t="shared" si="9"/>
        <v>42.539999999999964</v>
      </c>
      <c r="G195" s="23">
        <f>'СВОД 2014'!$B$230</f>
        <v>3.09</v>
      </c>
      <c r="H195" s="8">
        <f t="shared" si="7"/>
        <v>131.44999999999999</v>
      </c>
      <c r="I195" s="10">
        <v>1200</v>
      </c>
      <c r="J195" s="9">
        <f t="shared" si="8"/>
        <v>-1068.55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'Июль 2014'!E196</f>
        <v>82.09</v>
      </c>
      <c r="E196" s="51">
        <v>125.29</v>
      </c>
      <c r="F196" s="7">
        <f t="shared" si="9"/>
        <v>43.2</v>
      </c>
      <c r="G196" s="23">
        <f>'СВОД 2014'!$B$230</f>
        <v>3.09</v>
      </c>
      <c r="H196" s="8">
        <f t="shared" si="7"/>
        <v>133.49</v>
      </c>
      <c r="I196" s="10">
        <v>0</v>
      </c>
      <c r="J196" s="9">
        <f t="shared" si="8"/>
        <v>133.49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'Июль 2014'!E197</f>
        <v>0.48</v>
      </c>
      <c r="E197" s="51">
        <v>0.48</v>
      </c>
      <c r="F197" s="7">
        <f t="shared" si="9"/>
        <v>0</v>
      </c>
      <c r="G197" s="23">
        <f>'СВОД 2014'!$B$230</f>
        <v>3.09</v>
      </c>
      <c r="H197" s="8">
        <f t="shared" si="7"/>
        <v>0</v>
      </c>
      <c r="I197" s="10">
        <v>0</v>
      </c>
      <c r="J197" s="9">
        <f t="shared" si="8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'Июль 2014'!E198</f>
        <v>0</v>
      </c>
      <c r="E198" s="51"/>
      <c r="F198" s="7">
        <f t="shared" si="9"/>
        <v>0</v>
      </c>
      <c r="G198" s="23">
        <f>'СВОД 2014'!$B$230</f>
        <v>3.09</v>
      </c>
      <c r="H198" s="8">
        <f t="shared" ref="H198:H216" si="10">ROUND(F198*G198,2)</f>
        <v>0</v>
      </c>
      <c r="I198" s="10">
        <v>0</v>
      </c>
      <c r="J198" s="9">
        <f t="shared" si="8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'Июль 2014'!E199</f>
        <v>0</v>
      </c>
      <c r="E199" s="51"/>
      <c r="F199" s="7">
        <f t="shared" si="9"/>
        <v>0</v>
      </c>
      <c r="G199" s="23">
        <f>'СВОД 2014'!$B$230</f>
        <v>3.09</v>
      </c>
      <c r="H199" s="8">
        <f t="shared" si="10"/>
        <v>0</v>
      </c>
      <c r="I199" s="10">
        <v>0</v>
      </c>
      <c r="J199" s="9">
        <f t="shared" ref="J199:J215" si="11">H199-I199</f>
        <v>0</v>
      </c>
    </row>
    <row r="200" spans="1:10" ht="15.95" hidden="1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'Июль 2014'!E200</f>
        <v>0</v>
      </c>
      <c r="E200" s="51"/>
      <c r="F200" s="7">
        <f t="shared" si="9"/>
        <v>0</v>
      </c>
      <c r="G200" s="23">
        <f>'СВОД 2014'!$B$230</f>
        <v>3.09</v>
      </c>
      <c r="H200" s="8">
        <f t="shared" si="10"/>
        <v>0</v>
      </c>
      <c r="I200" s="10">
        <v>0</v>
      </c>
      <c r="J200" s="9">
        <f t="shared" si="11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'Июль 2014'!E201</f>
        <v>0</v>
      </c>
      <c r="E201" s="51"/>
      <c r="F201" s="7">
        <f t="shared" si="9"/>
        <v>0</v>
      </c>
      <c r="G201" s="23">
        <f>'СВОД 2014'!$B$230</f>
        <v>3.09</v>
      </c>
      <c r="H201" s="8">
        <f t="shared" si="10"/>
        <v>0</v>
      </c>
      <c r="I201" s="10">
        <v>0</v>
      </c>
      <c r="J201" s="9">
        <f t="shared" si="11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164">
        <v>5.67</v>
      </c>
      <c r="E202" s="165">
        <v>5.67</v>
      </c>
      <c r="F202" s="7">
        <f t="shared" si="9"/>
        <v>0</v>
      </c>
      <c r="G202" s="23">
        <f>'СВОД 2014'!$B$230</f>
        <v>3.09</v>
      </c>
      <c r="H202" s="8">
        <f t="shared" si="10"/>
        <v>0</v>
      </c>
      <c r="I202" s="10">
        <v>0</v>
      </c>
      <c r="J202" s="9">
        <f t="shared" si="11"/>
        <v>0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'Июль 2014'!E203</f>
        <v>272.74</v>
      </c>
      <c r="E203" s="51">
        <v>528.70000000000005</v>
      </c>
      <c r="F203" s="7">
        <f t="shared" si="9"/>
        <v>255.96000000000004</v>
      </c>
      <c r="G203" s="23">
        <f>'СВОД 2014'!$B$230</f>
        <v>3.09</v>
      </c>
      <c r="H203" s="8">
        <f t="shared" si="10"/>
        <v>790.92</v>
      </c>
      <c r="I203" s="10">
        <v>0</v>
      </c>
      <c r="J203" s="9">
        <f t="shared" si="11"/>
        <v>790.92</v>
      </c>
    </row>
    <row r="204" spans="1:10" ht="15.95" hidden="1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'Июль 2014'!E204</f>
        <v>0</v>
      </c>
      <c r="E204" s="51"/>
      <c r="F204" s="7">
        <f t="shared" si="9"/>
        <v>0</v>
      </c>
      <c r="G204" s="23">
        <f>'СВОД 2014'!$B$230</f>
        <v>3.09</v>
      </c>
      <c r="H204" s="8">
        <f t="shared" si="10"/>
        <v>0</v>
      </c>
      <c r="I204" s="10">
        <v>0</v>
      </c>
      <c r="J204" s="9">
        <f t="shared" si="11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'Июль 2014'!E205</f>
        <v>0</v>
      </c>
      <c r="E205" s="51"/>
      <c r="F205" s="7">
        <f t="shared" si="9"/>
        <v>0</v>
      </c>
      <c r="G205" s="23">
        <f>'СВОД 2014'!$B$230</f>
        <v>3.09</v>
      </c>
      <c r="H205" s="8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'Июль 2014'!E206</f>
        <v>0</v>
      </c>
      <c r="E206" s="51"/>
      <c r="F206" s="7">
        <f t="shared" ref="F206:F215" si="12">E206-D206</f>
        <v>0</v>
      </c>
      <c r="G206" s="23">
        <f>'СВОД 2014'!$B$230</f>
        <v>3.09</v>
      </c>
      <c r="H206" s="8">
        <f t="shared" si="10"/>
        <v>0</v>
      </c>
      <c r="I206" s="10">
        <v>0</v>
      </c>
      <c r="J206" s="9">
        <f t="shared" si="11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'Июль 2014'!E207</f>
        <v>486.89</v>
      </c>
      <c r="E207" s="51">
        <v>541.47</v>
      </c>
      <c r="F207" s="7">
        <f t="shared" si="12"/>
        <v>54.580000000000041</v>
      </c>
      <c r="G207" s="23">
        <f>'СВОД 2014'!$B$230</f>
        <v>3.09</v>
      </c>
      <c r="H207" s="8">
        <f t="shared" si="10"/>
        <v>168.65</v>
      </c>
      <c r="I207" s="10">
        <v>1000</v>
      </c>
      <c r="J207" s="9">
        <f t="shared" si="11"/>
        <v>-831.35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'Июль 2014'!E208</f>
        <v>2383.73</v>
      </c>
      <c r="E208" s="51">
        <v>3886.24</v>
      </c>
      <c r="F208" s="7">
        <f t="shared" si="12"/>
        <v>1502.5099999999998</v>
      </c>
      <c r="G208" s="23">
        <f>'СВОД 2014'!$B$230</f>
        <v>3.09</v>
      </c>
      <c r="H208" s="8">
        <f t="shared" si="10"/>
        <v>4642.76</v>
      </c>
      <c r="I208" s="10">
        <v>3557.4</v>
      </c>
      <c r="J208" s="9">
        <f t="shared" si="11"/>
        <v>1085.3600000000001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164">
        <v>1.1000000000000001</v>
      </c>
      <c r="E209" s="165">
        <v>1.1000000000000001</v>
      </c>
      <c r="F209" s="7">
        <f t="shared" si="12"/>
        <v>0</v>
      </c>
      <c r="G209" s="23">
        <f>'СВОД 2014'!$B$230</f>
        <v>3.09</v>
      </c>
      <c r="H209" s="8">
        <f t="shared" si="10"/>
        <v>0</v>
      </c>
      <c r="I209" s="10">
        <v>0</v>
      </c>
      <c r="J209" s="9">
        <f t="shared" si="11"/>
        <v>0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'Июль 2014'!E210</f>
        <v>0</v>
      </c>
      <c r="E210" s="51"/>
      <c r="F210" s="7">
        <f t="shared" si="12"/>
        <v>0</v>
      </c>
      <c r="G210" s="23">
        <f>'СВОД 2014'!$B$230</f>
        <v>3.09</v>
      </c>
      <c r="H210" s="8">
        <f t="shared" si="10"/>
        <v>0</v>
      </c>
      <c r="I210" s="10">
        <v>0</v>
      </c>
      <c r="J210" s="9">
        <f t="shared" si="11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'Июль 2014'!E211</f>
        <v>5477.5</v>
      </c>
      <c r="E211" s="51">
        <v>5662.82</v>
      </c>
      <c r="F211" s="7">
        <f t="shared" si="12"/>
        <v>185.31999999999971</v>
      </c>
      <c r="G211" s="23">
        <f>'СВОД 2014'!$B$230</f>
        <v>3.09</v>
      </c>
      <c r="H211" s="8">
        <f t="shared" si="10"/>
        <v>572.64</v>
      </c>
      <c r="I211" s="10">
        <v>0</v>
      </c>
      <c r="J211" s="9">
        <f t="shared" si="11"/>
        <v>572.64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'Июль 2014'!E212</f>
        <v>24.55</v>
      </c>
      <c r="E212" s="51">
        <v>113.91</v>
      </c>
      <c r="F212" s="7">
        <f t="shared" si="12"/>
        <v>89.36</v>
      </c>
      <c r="G212" s="23">
        <f>'СВОД 2014'!$B$230</f>
        <v>3.09</v>
      </c>
      <c r="H212" s="8">
        <f t="shared" si="10"/>
        <v>276.12</v>
      </c>
      <c r="I212" s="10">
        <v>0</v>
      </c>
      <c r="J212" s="61">
        <f t="shared" si="11"/>
        <v>276.12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'Июль 2014'!E213</f>
        <v>10687.47</v>
      </c>
      <c r="E213" s="63">
        <v>11031.25</v>
      </c>
      <c r="F213" s="7">
        <f t="shared" si="12"/>
        <v>343.78000000000065</v>
      </c>
      <c r="G213" s="23">
        <f>'СВОД 2014'!$B$230</f>
        <v>3.09</v>
      </c>
      <c r="H213" s="8">
        <f t="shared" si="10"/>
        <v>1062.28</v>
      </c>
      <c r="I213" s="10">
        <v>0</v>
      </c>
      <c r="J213" s="9">
        <f t="shared" si="11"/>
        <v>1062.28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'Июль 2014'!E214</f>
        <v>4581.05</v>
      </c>
      <c r="E214" s="51">
        <v>4744.4399999999996</v>
      </c>
      <c r="F214" s="7">
        <f t="shared" si="12"/>
        <v>163.38999999999942</v>
      </c>
      <c r="G214" s="23">
        <f>'СВОД 2014'!$B$230</f>
        <v>3.09</v>
      </c>
      <c r="H214" s="8">
        <f t="shared" si="10"/>
        <v>504.88</v>
      </c>
      <c r="I214" s="10">
        <v>0</v>
      </c>
      <c r="J214" s="9">
        <f t="shared" si="11"/>
        <v>504.88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'Июль 2014'!E215</f>
        <v>5903.39</v>
      </c>
      <c r="E215" s="51">
        <v>5903.39</v>
      </c>
      <c r="F215" s="7">
        <f t="shared" si="12"/>
        <v>0</v>
      </c>
      <c r="G215" s="23">
        <f>'СВОД 2014'!$B$230</f>
        <v>3.09</v>
      </c>
      <c r="H215" s="8">
        <f t="shared" si="10"/>
        <v>0</v>
      </c>
      <c r="I215" s="10">
        <v>0</v>
      </c>
      <c r="J215" s="9">
        <f t="shared" si="11"/>
        <v>0</v>
      </c>
    </row>
    <row r="216" spans="1:10" ht="16.5" thickBot="1" x14ac:dyDescent="0.3">
      <c r="A216" s="47" t="s">
        <v>173</v>
      </c>
      <c r="B216" s="20"/>
      <c r="C216" s="20"/>
      <c r="D216" s="49">
        <f>'Июль 2014'!E216</f>
        <v>16072.42</v>
      </c>
      <c r="E216" s="51">
        <v>16518.13</v>
      </c>
      <c r="F216" s="7">
        <f t="shared" ref="F216" si="13">E216-D216</f>
        <v>445.71000000000095</v>
      </c>
      <c r="G216" s="23">
        <f>'СВОД 2014'!$B$230</f>
        <v>3.09</v>
      </c>
      <c r="H216" s="8">
        <f t="shared" si="10"/>
        <v>1377.24</v>
      </c>
      <c r="I216" s="10">
        <v>0</v>
      </c>
      <c r="J216" s="9">
        <f t="shared" ref="J216" si="14">H216-I216</f>
        <v>1377.24</v>
      </c>
    </row>
    <row r="217" spans="1:10" ht="16.5" hidden="1" thickBot="1" x14ac:dyDescent="0.3">
      <c r="A217" s="144"/>
      <c r="B217" s="77"/>
      <c r="C217" s="77"/>
      <c r="D217" s="54"/>
      <c r="E217" s="54"/>
      <c r="F217" s="54"/>
      <c r="G217" s="167"/>
      <c r="H217" s="170"/>
      <c r="I217" s="160"/>
      <c r="J217" s="145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15345.909999999996</v>
      </c>
      <c r="G218" s="109"/>
      <c r="H218" s="16">
        <f>SUM(H2:H216)</f>
        <v>47418.909999999989</v>
      </c>
      <c r="I218" s="161">
        <f>SUM(I2:I216)</f>
        <v>52925.01</v>
      </c>
      <c r="J218" s="16">
        <f>SUM(J2:J216)</f>
        <v>-5506.0999999999985</v>
      </c>
    </row>
    <row r="220" spans="1:10" x14ac:dyDescent="0.25">
      <c r="H220" s="113">
        <f>H218-H216-H215-H214-H213</f>
        <v>44474.509999999995</v>
      </c>
    </row>
  </sheetData>
  <autoFilter ref="A1:J216">
    <filterColumn colId="0">
      <filters blank="1">
        <filter val="Абинякин М. А."/>
        <filter val="Агуреев А. Н."/>
        <filter val="Административное здание"/>
        <filter val="Алексеева Г. М."/>
        <filter val="Арзамасцева С.В."/>
        <filter val="Артемов В. Г."/>
        <filter val="Афанасьев А.В."/>
        <filter val="Байкова Н. В."/>
        <filter val="Барабанова Н. А."/>
        <filter val="Белышкова А. В."/>
        <filter val="Берлизова Е. Ю."/>
        <filter val="Бирюков Ю. В."/>
        <filter val="Бирюкова С.А."/>
        <filter val="Богданович К. Н."/>
        <filter val="Богданович Н. Н."/>
        <filter val="Борозна М. В."/>
        <filter val="Булатников Е. В."/>
        <filter val="Ваганова Л. М."/>
        <filter val="Вдовыдченко Н. А."/>
        <filter val="Вишняков Д. Б."/>
        <filter val="Внуков С. Ю."/>
        <filter val="Волков В. И."/>
        <filter val="Волкова Ю.С."/>
        <filter val="Волобуев П. Ю."/>
        <filter val="Воронова О.А."/>
        <filter val="Гаврикова Е. А."/>
        <filter val="Герасимов П. В."/>
        <filter val="Гладкова Т. С."/>
        <filter val="Гнилицкий М.В."/>
        <filter val="Гончарова М.В."/>
        <filter val="Горбунова А. В."/>
        <filter val="Гордиенко Л.Б."/>
        <filter val="Гришина Ю.Н."/>
        <filter val="Гудзь В. Г."/>
        <filter val="Гудзь Д. С."/>
        <filter val="Гудков А. С."/>
        <filter val="Гурьянова Н.И."/>
        <filter val="Давыдов С. А."/>
        <filter val="Демина Н. С."/>
        <filter val="Дрезгунова А. В."/>
        <filter val="Елизаров М.В."/>
        <filter val="Еременко А. А."/>
        <filter val="Еркин А. М."/>
        <filter val="Ефимова Л. А."/>
        <filter val="Животинский А. В."/>
        <filter val="Жилкин А.В."/>
        <filter val="Жуков А. Р."/>
        <filter val="Журавлев Н.В."/>
        <filter val="Завалов А. А."/>
        <filter val="Зудилов А. В."/>
        <filter val="Иванников И. В."/>
        <filter val="Игнашкина М. А."/>
        <filter val="Ишова Л. И."/>
        <filter val="Казымова Э. Б."/>
        <filter val="Карпов И. Н."/>
        <filter val="Кистяева Е. А."/>
        <filter val="Клепикова Е. В."/>
        <filter val="Клокова Т. Е."/>
        <filter val="Койфман К. А."/>
        <filter val="Колескин С. А."/>
        <filter val="Колесникова О. В."/>
        <filter val="Котикова Т. В."/>
        <filter val="КПП № 2"/>
        <filter val="Кривоносов О. В."/>
        <filter val="Круглова Е. В."/>
        <filter val="Кузнецова О. Н."/>
        <filter val="Кузьмичева Е. В."/>
        <filter val="Куранова А.С."/>
        <filter val="Куркова Н. А."/>
        <filter val="Лаврентьев И. М."/>
        <filter val="Латушкин С. В."/>
        <filter val="Линник М. Ю."/>
        <filter val="Лифанов А. А."/>
        <filter val="Логуновская Л. В."/>
        <filter val="Ложкина Е. А."/>
        <filter val="Лукьяненко Е. В."/>
        <filter val="Лукьянец О. А."/>
        <filter val="Лустова П. Н."/>
        <filter val="Макаров М.А."/>
        <filter val="Маркозян А.А."/>
        <filter val="Марчук Г. И."/>
        <filter val="Масленникова Т.А."/>
        <filter val="Ментюкова Н. В."/>
        <filter val="Мизрах И. Л."/>
        <filter val="Мирошниченко И. А."/>
        <filter val="Митюкова Н.Ю."/>
        <filter val="Михайлова Е. А."/>
        <filter val="Молчанова А. М."/>
        <filter val="Мошенец Т. М."/>
        <filter val="Назаренков А.Н."/>
        <filter val="Назаркин Ю. А."/>
        <filter val="Непочатых Д.Д."/>
        <filter val="Нечаев А. В."/>
        <filter val="Никкель М. Н."/>
        <filter val="Новиков Р. А."/>
        <filter val="Новикова Е. В."/>
        <filter val="Новичкова С.Г."/>
        <filter val="Новый раб.вагон"/>
        <filter val="Нуждина С. А."/>
        <filter val="Объедкова О. А."/>
        <filter val="Овчаренко И. А."/>
        <filter val="Олексеенко С. Н."/>
        <filter val="Опарин С. А."/>
        <filter val="Орлова А. С."/>
        <filter val="Орлова С. В."/>
        <filter val="Осипова М. И."/>
        <filter val="Островская И. Ю."/>
        <filter val="Павлюк-Морозова И. А."/>
        <filter val="Панкин Д. А."/>
        <filter val="Пантелеева И.В."/>
        <filter val="Парамонова С. Н."/>
        <filter val="Певнева А. М."/>
        <filter val="Петкова М. С."/>
        <filter val="Петров С. М."/>
        <filter val="Петропавловская О. В."/>
        <filter val="Плужников К. Г."/>
        <filter val="Померанцев С.И."/>
        <filter val="Протопопов А. П."/>
        <filter val="Прохоров О. В."/>
        <filter val="Прохорова Т.М."/>
        <filter val="Пузько Л. А."/>
        <filter val="Рачек Л.И."/>
        <filter val="Ртищев М. А."/>
        <filter val="Рулева И. Ю."/>
        <filter val="Рулх А. Н."/>
        <filter val="Сафронова С. В."/>
        <filter val="Сахаров С.А."/>
        <filter val="Селезова Э. Ю."/>
        <filter val="Силкина В.Н."/>
        <filter val="Сионова Л. А."/>
        <filter val="Слюсаренко Д.В."/>
        <filter val="Смирнов В. А."/>
        <filter val="Смирнова Е. Г."/>
        <filter val="Сошенко В.В."/>
        <filter val="Столповский Е. В."/>
        <filter val="Стрелин А. И."/>
        <filter val="Строительный городок"/>
        <filter val="Тепикин С.В."/>
        <filter val="Терентьев С. П."/>
        <filter val="Тихомирова С. А."/>
        <filter val="Третяк Ю. М."/>
        <filter val="Трушина Н. Г."/>
        <filter val="Тулупов М. М."/>
        <filter val="Турсин А. Ф."/>
        <filter val="Тюрина Е. А."/>
        <filter val="Урядов Ю. В."/>
        <filter val="Федосеева Н.И."/>
        <filter val="Фомичева О. И."/>
        <filter val="Френкель А.В."/>
        <filter val="Фролова Л. Н."/>
        <filter val="Ходжаев Б. С."/>
        <filter val="Царан Н. Ю."/>
        <filter val="Чернова Н. И."/>
        <filter val="Чумаков Е. С."/>
        <filter val="Шахомиров А. А."/>
        <filter val="Шашкин Ю. Л."/>
        <filter val="Шевкунова Е. Ю."/>
        <filter val="Шендарова Л. Н."/>
        <filter val="Шереметьев М. В."/>
        <filter val="Шиков Р. С."/>
        <filter val="Шкуренкова О. Л."/>
        <filter val="Шубко В. Е."/>
        <filter val="Шубко Е. Е."/>
        <filter val="Шукевич О. И."/>
        <filter val="Ягудина Г. Р."/>
        <filter val="Якубов А. Ф."/>
      </filters>
    </filterColumn>
    <sortState ref="A2:J210">
      <sortCondition ref="B1:B210"/>
    </sortState>
  </autoFilter>
  <conditionalFormatting sqref="C2:C212">
    <cfRule type="cellIs" dxfId="9" priority="1" operator="equal">
      <formula>0</formula>
    </cfRule>
    <cfRule type="cellIs" dxfId="8" priority="2" operator="equal">
      <formula>"а"</formula>
    </cfRule>
  </conditionalFormatting>
  <hyperlinks>
    <hyperlink ref="K1" location="'СВОД 2014'!Область_печати" display="СВОД 2014"/>
  </hyperlinks>
  <pageMargins left="1.1811023622047245" right="0.23622047244094491" top="0.74803149606299213" bottom="0.74803149606299213" header="0.31496062992125984" footer="0.31496062992125984"/>
  <pageSetup paperSize="9" scale="51" fitToHeight="2" orientation="portrait" r:id="rId1"/>
  <headerFooter>
    <oddHeader>&amp;C&amp;"Times New Roman,полужирный"&amp;14АВГУСТ 2014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203" activePane="bottomLeft" state="frozen"/>
      <selection activeCell="A58" sqref="A58:A59"/>
      <selection pane="bottomLeft" activeCell="I228" sqref="I228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6.7109375" customWidth="1"/>
  </cols>
  <sheetData>
    <row r="1" spans="1:11" s="100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'Август 2014'!E2</f>
        <v>1375.04</v>
      </c>
      <c r="E2" s="50">
        <v>1473.48</v>
      </c>
      <c r="F2" s="7">
        <f>E2-D2</f>
        <v>98.440000000000055</v>
      </c>
      <c r="G2" s="23">
        <f>'СВОД 2014'!$B$231</f>
        <v>3.1</v>
      </c>
      <c r="H2" s="7">
        <f>ROUND(F2*G2,2)</f>
        <v>305.16000000000003</v>
      </c>
      <c r="I2" s="9">
        <v>0</v>
      </c>
      <c r="J2" s="9">
        <f t="shared" ref="J2:J67" si="0">H2-I2</f>
        <v>305.16000000000003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'Август 2014'!E3</f>
        <v>278.27999999999997</v>
      </c>
      <c r="E3" s="51">
        <v>404.71</v>
      </c>
      <c r="F3" s="7">
        <f t="shared" ref="F3:F66" si="1">E3-D3</f>
        <v>126.43</v>
      </c>
      <c r="G3" s="23">
        <f>'СВОД 2014'!$B$231</f>
        <v>3.1</v>
      </c>
      <c r="H3" s="7">
        <f t="shared" ref="H3:H66" si="2">ROUND(F3*G3,2)</f>
        <v>391.93</v>
      </c>
      <c r="I3" s="10">
        <v>0</v>
      </c>
      <c r="J3" s="9">
        <f t="shared" si="0"/>
        <v>391.93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'Август 2014'!E4</f>
        <v>903.3</v>
      </c>
      <c r="E4" s="51">
        <v>905.81</v>
      </c>
      <c r="F4" s="7">
        <f t="shared" si="1"/>
        <v>2.5099999999999909</v>
      </c>
      <c r="G4" s="23">
        <f>'СВОД 2014'!$B$231</f>
        <v>3.1</v>
      </c>
      <c r="H4" s="7">
        <f t="shared" si="2"/>
        <v>7.78</v>
      </c>
      <c r="I4" s="10">
        <v>0</v>
      </c>
      <c r="J4" s="9">
        <f t="shared" si="0"/>
        <v>7.78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'Август 2014'!E5</f>
        <v>823.65</v>
      </c>
      <c r="E5" s="51">
        <v>1249.71</v>
      </c>
      <c r="F5" s="7">
        <f t="shared" si="1"/>
        <v>426.06000000000006</v>
      </c>
      <c r="G5" s="23">
        <f>'СВОД 2014'!$B$231</f>
        <v>3.1</v>
      </c>
      <c r="H5" s="7">
        <f t="shared" si="2"/>
        <v>1320.79</v>
      </c>
      <c r="I5" s="10">
        <v>0</v>
      </c>
      <c r="J5" s="9">
        <f t="shared" si="0"/>
        <v>1320.79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'Август 2014'!E6</f>
        <v>541.07000000000005</v>
      </c>
      <c r="E6" s="51">
        <v>828.23</v>
      </c>
      <c r="F6" s="7">
        <f t="shared" si="1"/>
        <v>287.15999999999997</v>
      </c>
      <c r="G6" s="23">
        <f>'СВОД 2014'!$B$231</f>
        <v>3.1</v>
      </c>
      <c r="H6" s="7">
        <f t="shared" si="2"/>
        <v>890.2</v>
      </c>
      <c r="I6" s="10">
        <f>1668.6</f>
        <v>1668.6</v>
      </c>
      <c r="J6" s="9">
        <f t="shared" si="0"/>
        <v>-778.39999999999986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'Август 2014'!E7</f>
        <v>8750.1299999999992</v>
      </c>
      <c r="E7" s="51">
        <v>8814.2000000000007</v>
      </c>
      <c r="F7" s="7">
        <f t="shared" si="1"/>
        <v>64.070000000001528</v>
      </c>
      <c r="G7" s="23">
        <f>'СВОД 2014'!$B$231</f>
        <v>3.1</v>
      </c>
      <c r="H7" s="7">
        <f t="shared" si="2"/>
        <v>198.62</v>
      </c>
      <c r="I7" s="10">
        <v>0</v>
      </c>
      <c r="J7" s="9">
        <f t="shared" si="0"/>
        <v>198.62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'Август 2014'!E8</f>
        <v>0</v>
      </c>
      <c r="E8" s="51">
        <v>0</v>
      </c>
      <c r="F8" s="7">
        <f t="shared" si="1"/>
        <v>0</v>
      </c>
      <c r="G8" s="23">
        <f>'СВОД 2014'!$B$231</f>
        <v>3.1</v>
      </c>
      <c r="H8" s="7">
        <f t="shared" si="2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171">
        <v>0.63</v>
      </c>
      <c r="E9" s="172">
        <v>1.94</v>
      </c>
      <c r="F9" s="7">
        <f t="shared" si="1"/>
        <v>1.31</v>
      </c>
      <c r="G9" s="23">
        <f>'СВОД 2014'!$B$231</f>
        <v>3.1</v>
      </c>
      <c r="H9" s="7">
        <f t="shared" si="2"/>
        <v>4.0599999999999996</v>
      </c>
      <c r="I9" s="10">
        <v>0</v>
      </c>
      <c r="J9" s="9">
        <f t="shared" si="0"/>
        <v>4.0599999999999996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'Август 2014'!E10</f>
        <v>2628.09</v>
      </c>
      <c r="E10" s="51">
        <v>3046.98</v>
      </c>
      <c r="F10" s="7">
        <f t="shared" si="1"/>
        <v>418.88999999999987</v>
      </c>
      <c r="G10" s="23">
        <f>'СВОД 2014'!$B$231</f>
        <v>3.1</v>
      </c>
      <c r="H10" s="7">
        <f t="shared" si="2"/>
        <v>1298.56</v>
      </c>
      <c r="I10" s="10">
        <v>0</v>
      </c>
      <c r="J10" s="9">
        <f t="shared" si="0"/>
        <v>1298.56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'Август 2014'!E11</f>
        <v>1651.5</v>
      </c>
      <c r="E11" s="51">
        <v>1797.89</v>
      </c>
      <c r="F11" s="7">
        <f t="shared" si="1"/>
        <v>146.3900000000001</v>
      </c>
      <c r="G11" s="23">
        <f>'СВОД 2014'!$B$231</f>
        <v>3.1</v>
      </c>
      <c r="H11" s="7">
        <f t="shared" si="2"/>
        <v>453.81</v>
      </c>
      <c r="I11" s="10">
        <v>500</v>
      </c>
      <c r="J11" s="9">
        <f t="shared" si="0"/>
        <v>-46.19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'Август 2014'!E12</f>
        <v>30.5</v>
      </c>
      <c r="E12" s="51">
        <v>30.52</v>
      </c>
      <c r="F12" s="7">
        <f t="shared" si="1"/>
        <v>1.9999999999999574E-2</v>
      </c>
      <c r="G12" s="23">
        <f>'СВОД 2014'!$B$231</f>
        <v>3.1</v>
      </c>
      <c r="H12" s="7">
        <f t="shared" si="2"/>
        <v>0.06</v>
      </c>
      <c r="I12" s="10">
        <v>88.06</v>
      </c>
      <c r="J12" s="9">
        <f t="shared" si="0"/>
        <v>-88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'Август 2014'!E13</f>
        <v>16.809999999999999</v>
      </c>
      <c r="E13" s="51">
        <v>16.809999999999999</v>
      </c>
      <c r="F13" s="7">
        <f t="shared" si="1"/>
        <v>0</v>
      </c>
      <c r="G13" s="23">
        <f>'СВОД 2014'!$B$231</f>
        <v>3.1</v>
      </c>
      <c r="H13" s="7">
        <f t="shared" si="2"/>
        <v>0</v>
      </c>
      <c r="I13" s="10">
        <v>0</v>
      </c>
      <c r="J13" s="9">
        <f t="shared" si="0"/>
        <v>0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'Август 2014'!E14</f>
        <v>202.75</v>
      </c>
      <c r="E14" s="51">
        <v>214.97</v>
      </c>
      <c r="F14" s="7">
        <f t="shared" si="1"/>
        <v>12.219999999999999</v>
      </c>
      <c r="G14" s="23">
        <f>'СВОД 2014'!$B$231</f>
        <v>3.1</v>
      </c>
      <c r="H14" s="7">
        <f t="shared" si="2"/>
        <v>37.880000000000003</v>
      </c>
      <c r="I14" s="10">
        <v>0</v>
      </c>
      <c r="J14" s="9">
        <f t="shared" si="0"/>
        <v>37.880000000000003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'Август 2014'!E15</f>
        <v>0</v>
      </c>
      <c r="E15" s="51"/>
      <c r="F15" s="7">
        <f t="shared" si="1"/>
        <v>0</v>
      </c>
      <c r="G15" s="23">
        <f>'СВОД 2014'!$B$231</f>
        <v>3.1</v>
      </c>
      <c r="H15" s="7">
        <f t="shared" si="2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'Август 2014'!E16</f>
        <v>4183.28</v>
      </c>
      <c r="E16" s="51">
        <v>4947.16</v>
      </c>
      <c r="F16" s="7">
        <f t="shared" si="1"/>
        <v>763.88000000000011</v>
      </c>
      <c r="G16" s="23">
        <f>'СВОД 2014'!$B$231</f>
        <v>3.1</v>
      </c>
      <c r="H16" s="7">
        <f t="shared" si="2"/>
        <v>2368.0300000000002</v>
      </c>
      <c r="I16" s="10">
        <v>0</v>
      </c>
      <c r="J16" s="9">
        <f t="shared" si="0"/>
        <v>2368.0300000000002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'Август 2014'!E17</f>
        <v>1301.54</v>
      </c>
      <c r="E17" s="51">
        <v>1318.19</v>
      </c>
      <c r="F17" s="7">
        <f t="shared" si="1"/>
        <v>16.650000000000091</v>
      </c>
      <c r="G17" s="23">
        <f>'СВОД 2014'!$B$231</f>
        <v>3.1</v>
      </c>
      <c r="H17" s="7">
        <f t="shared" si="2"/>
        <v>51.62</v>
      </c>
      <c r="I17" s="10">
        <v>0</v>
      </c>
      <c r="J17" s="9">
        <f t="shared" si="0"/>
        <v>51.62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'Август 2014'!E18</f>
        <v>875.99</v>
      </c>
      <c r="E18" s="51">
        <v>1121.29</v>
      </c>
      <c r="F18" s="7">
        <f t="shared" si="1"/>
        <v>245.29999999999995</v>
      </c>
      <c r="G18" s="23">
        <f>'СВОД 2014'!$B$231</f>
        <v>3.1</v>
      </c>
      <c r="H18" s="7">
        <f t="shared" si="2"/>
        <v>760.43</v>
      </c>
      <c r="I18" s="10">
        <v>3100</v>
      </c>
      <c r="J18" s="9">
        <f t="shared" si="0"/>
        <v>-2339.5700000000002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'Август 2014'!E19</f>
        <v>0</v>
      </c>
      <c r="E19" s="51"/>
      <c r="F19" s="7">
        <f t="shared" si="1"/>
        <v>0</v>
      </c>
      <c r="G19" s="23">
        <f>'СВОД 2014'!$B$231</f>
        <v>3.1</v>
      </c>
      <c r="H19" s="7">
        <f t="shared" si="2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'Август 2014'!E20</f>
        <v>553.87</v>
      </c>
      <c r="E20" s="51">
        <v>581.70000000000005</v>
      </c>
      <c r="F20" s="7">
        <f t="shared" si="1"/>
        <v>27.830000000000041</v>
      </c>
      <c r="G20" s="23">
        <f>'СВОД 2014'!$B$231</f>
        <v>3.1</v>
      </c>
      <c r="H20" s="7">
        <f t="shared" si="2"/>
        <v>86.27</v>
      </c>
      <c r="I20" s="10">
        <v>0</v>
      </c>
      <c r="J20" s="9">
        <f t="shared" si="0"/>
        <v>86.27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'Август 2014'!E21</f>
        <v>3976.65</v>
      </c>
      <c r="E21" s="51">
        <v>4390.42</v>
      </c>
      <c r="F21" s="7">
        <f t="shared" si="1"/>
        <v>413.77</v>
      </c>
      <c r="G21" s="23">
        <f>'СВОД 2014'!$B$231</f>
        <v>3.1</v>
      </c>
      <c r="H21" s="7">
        <f t="shared" si="2"/>
        <v>1282.69</v>
      </c>
      <c r="I21" s="10">
        <v>0</v>
      </c>
      <c r="J21" s="9">
        <f t="shared" si="0"/>
        <v>1282.69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'Август 2014'!E22</f>
        <v>2235.1999999999998</v>
      </c>
      <c r="E22" s="51">
        <v>2447.89</v>
      </c>
      <c r="F22" s="7">
        <f t="shared" si="1"/>
        <v>212.69000000000005</v>
      </c>
      <c r="G22" s="23">
        <f>'СВОД 2014'!$B$231</f>
        <v>3.1</v>
      </c>
      <c r="H22" s="7">
        <f t="shared" si="2"/>
        <v>659.34</v>
      </c>
      <c r="I22" s="10">
        <v>5249.99</v>
      </c>
      <c r="J22" s="9">
        <f t="shared" si="0"/>
        <v>-4590.6499999999996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'Август 2014'!E23</f>
        <v>0</v>
      </c>
      <c r="E23" s="51"/>
      <c r="F23" s="7">
        <f t="shared" si="1"/>
        <v>0</v>
      </c>
      <c r="G23" s="23">
        <f>'СВОД 2014'!$B$231</f>
        <v>3.1</v>
      </c>
      <c r="H23" s="7">
        <f t="shared" si="2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'Август 2014'!E24</f>
        <v>19005.55</v>
      </c>
      <c r="E24" s="51">
        <v>19712.86</v>
      </c>
      <c r="F24" s="7">
        <f t="shared" si="1"/>
        <v>707.31000000000131</v>
      </c>
      <c r="G24" s="23">
        <f>'СВОД 2014'!$B$231</f>
        <v>3.1</v>
      </c>
      <c r="H24" s="7">
        <f t="shared" si="2"/>
        <v>2192.66</v>
      </c>
      <c r="I24" s="10">
        <v>0</v>
      </c>
      <c r="J24" s="9">
        <f t="shared" si="0"/>
        <v>2192.66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'Август 2014'!E25</f>
        <v>3830.78</v>
      </c>
      <c r="E25" s="51">
        <v>3996.51</v>
      </c>
      <c r="F25" s="7">
        <f t="shared" si="1"/>
        <v>165.73000000000002</v>
      </c>
      <c r="G25" s="23">
        <f>'СВОД 2014'!$B$231</f>
        <v>3.1</v>
      </c>
      <c r="H25" s="7">
        <f t="shared" si="2"/>
        <v>513.76</v>
      </c>
      <c r="I25" s="10">
        <v>0</v>
      </c>
      <c r="J25" s="9">
        <f t="shared" si="0"/>
        <v>513.76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'Август 2014'!E26</f>
        <v>5.16</v>
      </c>
      <c r="E26" s="51">
        <v>120.76</v>
      </c>
      <c r="F26" s="7">
        <f t="shared" si="1"/>
        <v>115.60000000000001</v>
      </c>
      <c r="G26" s="23">
        <f>'СВОД 2014'!$B$231</f>
        <v>3.1</v>
      </c>
      <c r="H26" s="7">
        <f t="shared" si="2"/>
        <v>358.36</v>
      </c>
      <c r="I26" s="10">
        <v>0</v>
      </c>
      <c r="J26" s="9">
        <f t="shared" si="0"/>
        <v>358.36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'Август 2014'!E27</f>
        <v>220.22</v>
      </c>
      <c r="E27" s="51">
        <v>326.42</v>
      </c>
      <c r="F27" s="7">
        <f t="shared" si="1"/>
        <v>106.20000000000002</v>
      </c>
      <c r="G27" s="23">
        <f>'СВОД 2014'!$B$231</f>
        <v>3.1</v>
      </c>
      <c r="H27" s="7">
        <f t="shared" si="2"/>
        <v>329.22</v>
      </c>
      <c r="I27" s="10">
        <v>2000</v>
      </c>
      <c r="J27" s="9">
        <f t="shared" si="0"/>
        <v>-1670.78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'Август 2014'!E28</f>
        <v>1033.71</v>
      </c>
      <c r="E28" s="51">
        <v>1148.94</v>
      </c>
      <c r="F28" s="7">
        <f t="shared" si="1"/>
        <v>115.23000000000002</v>
      </c>
      <c r="G28" s="23">
        <f>'СВОД 2014'!$B$231</f>
        <v>3.1</v>
      </c>
      <c r="H28" s="7">
        <f t="shared" si="2"/>
        <v>357.21</v>
      </c>
      <c r="I28" s="10">
        <f>900</f>
        <v>900</v>
      </c>
      <c r="J28" s="9">
        <f t="shared" si="0"/>
        <v>-542.79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'Август 2014'!E29</f>
        <v>1406.5</v>
      </c>
      <c r="E29" s="51">
        <v>1988.56</v>
      </c>
      <c r="F29" s="7">
        <f t="shared" si="1"/>
        <v>582.05999999999995</v>
      </c>
      <c r="G29" s="23">
        <f>'СВОД 2014'!$B$231</f>
        <v>3.1</v>
      </c>
      <c r="H29" s="7">
        <f t="shared" si="2"/>
        <v>1804.39</v>
      </c>
      <c r="I29" s="10">
        <v>2000</v>
      </c>
      <c r="J29" s="9">
        <f t="shared" si="0"/>
        <v>-195.6099999999999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'Август 2014'!E30</f>
        <v>903.29</v>
      </c>
      <c r="E30" s="51">
        <v>1036.6199999999999</v>
      </c>
      <c r="F30" s="7">
        <f t="shared" si="1"/>
        <v>133.32999999999993</v>
      </c>
      <c r="G30" s="23">
        <f>'СВОД 2014'!$B$231</f>
        <v>3.1</v>
      </c>
      <c r="H30" s="7">
        <f t="shared" si="2"/>
        <v>413.32</v>
      </c>
      <c r="I30" s="10">
        <f>300.5+330</f>
        <v>630.5</v>
      </c>
      <c r="J30" s="9">
        <f t="shared" si="0"/>
        <v>-217.18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'Август 2014'!E31</f>
        <v>234.55</v>
      </c>
      <c r="E31" s="51">
        <v>342.45</v>
      </c>
      <c r="F31" s="7">
        <f t="shared" si="1"/>
        <v>107.89999999999998</v>
      </c>
      <c r="G31" s="23">
        <f>'СВОД 2014'!$B$231</f>
        <v>3.1</v>
      </c>
      <c r="H31" s="7">
        <f t="shared" si="2"/>
        <v>334.49</v>
      </c>
      <c r="I31" s="10">
        <v>0</v>
      </c>
      <c r="J31" s="9">
        <f t="shared" si="0"/>
        <v>334.49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'Август 2014'!E32</f>
        <v>0</v>
      </c>
      <c r="E32" s="51"/>
      <c r="F32" s="7">
        <f t="shared" si="1"/>
        <v>0</v>
      </c>
      <c r="G32" s="23">
        <f>'СВОД 2014'!$B$231</f>
        <v>3.1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'Август 2014'!E33</f>
        <v>0</v>
      </c>
      <c r="E33" s="51"/>
      <c r="F33" s="7">
        <f t="shared" si="1"/>
        <v>0</v>
      </c>
      <c r="G33" s="23">
        <f>'СВОД 2014'!$B$231</f>
        <v>3.1</v>
      </c>
      <c r="H33" s="7">
        <f t="shared" si="2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'Август 2014'!E34</f>
        <v>1336.22</v>
      </c>
      <c r="E34" s="51">
        <v>1778.33</v>
      </c>
      <c r="F34" s="7">
        <f t="shared" si="1"/>
        <v>442.1099999999999</v>
      </c>
      <c r="G34" s="23">
        <f>'СВОД 2014'!$B$231</f>
        <v>3.1</v>
      </c>
      <c r="H34" s="7">
        <f t="shared" si="2"/>
        <v>1370.54</v>
      </c>
      <c r="I34" s="10">
        <v>80.86</v>
      </c>
      <c r="J34" s="9">
        <f t="shared" si="0"/>
        <v>1289.68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'Август 2014'!E35</f>
        <v>0</v>
      </c>
      <c r="E35" s="51"/>
      <c r="F35" s="7">
        <f t="shared" si="1"/>
        <v>0</v>
      </c>
      <c r="G35" s="23">
        <f>'СВОД 2014'!$B$231</f>
        <v>3.1</v>
      </c>
      <c r="H35" s="7">
        <f t="shared" si="2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'Август 2014'!E36</f>
        <v>7.64</v>
      </c>
      <c r="E36" s="51">
        <v>7.64</v>
      </c>
      <c r="F36" s="7">
        <f t="shared" si="1"/>
        <v>0</v>
      </c>
      <c r="G36" s="23">
        <f>'СВОД 2014'!$B$231</f>
        <v>3.1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'Август 2014'!E37</f>
        <v>191.05</v>
      </c>
      <c r="E37" s="51">
        <v>213.1</v>
      </c>
      <c r="F37" s="7">
        <f t="shared" si="1"/>
        <v>22.049999999999983</v>
      </c>
      <c r="G37" s="23">
        <f>'СВОД 2014'!$B$231</f>
        <v>3.1</v>
      </c>
      <c r="H37" s="7">
        <f t="shared" si="2"/>
        <v>68.349999999999994</v>
      </c>
      <c r="I37" s="10">
        <v>0</v>
      </c>
      <c r="J37" s="9">
        <f t="shared" si="0"/>
        <v>68.349999999999994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'Август 2014'!E38</f>
        <v>0</v>
      </c>
      <c r="E38" s="51"/>
      <c r="F38" s="7">
        <f t="shared" si="1"/>
        <v>0</v>
      </c>
      <c r="G38" s="23">
        <f>'СВОД 2014'!$B$231</f>
        <v>3.1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'Август 2014'!E39</f>
        <v>0</v>
      </c>
      <c r="E39" s="51"/>
      <c r="F39" s="7">
        <f t="shared" si="1"/>
        <v>0</v>
      </c>
      <c r="G39" s="23">
        <f>'СВОД 2014'!$B$231</f>
        <v>3.1</v>
      </c>
      <c r="H39" s="7">
        <f t="shared" si="2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'Август 2014'!E40</f>
        <v>3870.19</v>
      </c>
      <c r="E40" s="51">
        <v>3870.19</v>
      </c>
      <c r="F40" s="7">
        <f t="shared" si="1"/>
        <v>0</v>
      </c>
      <c r="G40" s="23">
        <f>'СВОД 2014'!$B$231</f>
        <v>3.1</v>
      </c>
      <c r="H40" s="7">
        <f t="shared" si="2"/>
        <v>0</v>
      </c>
      <c r="I40" s="10">
        <v>0</v>
      </c>
      <c r="J40" s="9">
        <f t="shared" si="0"/>
        <v>0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'Август 2014'!E41</f>
        <v>77.73</v>
      </c>
      <c r="E41" s="51">
        <v>82.59</v>
      </c>
      <c r="F41" s="7">
        <f t="shared" si="1"/>
        <v>4.8599999999999994</v>
      </c>
      <c r="G41" s="23">
        <f>'СВОД 2014'!$B$231</f>
        <v>3.1</v>
      </c>
      <c r="H41" s="7">
        <f t="shared" si="2"/>
        <v>15.07</v>
      </c>
      <c r="I41" s="10">
        <v>0</v>
      </c>
      <c r="J41" s="9">
        <f t="shared" si="0"/>
        <v>15.07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'Август 2014'!E42</f>
        <v>0</v>
      </c>
      <c r="E42" s="51"/>
      <c r="F42" s="7">
        <f t="shared" si="1"/>
        <v>0</v>
      </c>
      <c r="G42" s="23">
        <f>'СВОД 2014'!$B$231</f>
        <v>3.1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'Август 2014'!E43</f>
        <v>4897.17</v>
      </c>
      <c r="E43" s="51">
        <v>5867.62</v>
      </c>
      <c r="F43" s="7">
        <f t="shared" si="1"/>
        <v>970.44999999999982</v>
      </c>
      <c r="G43" s="23">
        <f>'СВОД 2014'!$B$231</f>
        <v>3.1</v>
      </c>
      <c r="H43" s="7">
        <f t="shared" si="2"/>
        <v>3008.4</v>
      </c>
      <c r="I43" s="10">
        <v>2219</v>
      </c>
      <c r="J43" s="9">
        <f t="shared" si="0"/>
        <v>789.40000000000009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'Август 2014'!E44</f>
        <v>0.89</v>
      </c>
      <c r="E44" s="51">
        <v>226.31</v>
      </c>
      <c r="F44" s="7">
        <f t="shared" si="1"/>
        <v>225.42000000000002</v>
      </c>
      <c r="G44" s="23">
        <f>'СВОД 2014'!$B$231</f>
        <v>3.1</v>
      </c>
      <c r="H44" s="7">
        <f t="shared" si="2"/>
        <v>698.8</v>
      </c>
      <c r="I44" s="10">
        <v>0</v>
      </c>
      <c r="J44" s="9">
        <f t="shared" si="0"/>
        <v>698.8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'Август 2014'!E45</f>
        <v>0</v>
      </c>
      <c r="E45" s="51"/>
      <c r="F45" s="7">
        <f t="shared" si="1"/>
        <v>0</v>
      </c>
      <c r="G45" s="23">
        <f>'СВОД 2014'!$B$231</f>
        <v>3.1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'Август 2014'!E46</f>
        <v>29.91</v>
      </c>
      <c r="E46" s="51">
        <v>95.38</v>
      </c>
      <c r="F46" s="7">
        <f t="shared" si="1"/>
        <v>65.47</v>
      </c>
      <c r="G46" s="23">
        <f>'СВОД 2014'!$B$231</f>
        <v>3.1</v>
      </c>
      <c r="H46" s="7">
        <f t="shared" si="2"/>
        <v>202.96</v>
      </c>
      <c r="I46" s="10">
        <v>0</v>
      </c>
      <c r="J46" s="9">
        <f t="shared" si="0"/>
        <v>202.96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'Август 2014'!E47</f>
        <v>0</v>
      </c>
      <c r="E47" s="51"/>
      <c r="F47" s="7">
        <f t="shared" si="1"/>
        <v>0</v>
      </c>
      <c r="G47" s="23">
        <f>'СВОД 2014'!$B$231</f>
        <v>3.1</v>
      </c>
      <c r="H47" s="7">
        <f t="shared" si="2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'Август 2014'!E48</f>
        <v>18502.650000000001</v>
      </c>
      <c r="E48" s="51">
        <v>19115.310000000001</v>
      </c>
      <c r="F48" s="7">
        <f t="shared" si="1"/>
        <v>612.65999999999985</v>
      </c>
      <c r="G48" s="23">
        <f>'СВОД 2014'!$B$231</f>
        <v>3.1</v>
      </c>
      <c r="H48" s="7">
        <f t="shared" si="2"/>
        <v>1899.25</v>
      </c>
      <c r="I48" s="10">
        <v>16632</v>
      </c>
      <c r="J48" s="9">
        <f t="shared" si="0"/>
        <v>-14732.75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'Август 2014'!E49</f>
        <v>384.26</v>
      </c>
      <c r="E49" s="51">
        <v>469.86</v>
      </c>
      <c r="F49" s="7">
        <f t="shared" si="1"/>
        <v>85.600000000000023</v>
      </c>
      <c r="G49" s="23">
        <f>'СВОД 2014'!$B$231</f>
        <v>3.1</v>
      </c>
      <c r="H49" s="7">
        <f t="shared" si="2"/>
        <v>265.36</v>
      </c>
      <c r="I49" s="10">
        <v>840</v>
      </c>
      <c r="J49" s="9">
        <f t="shared" si="0"/>
        <v>-574.64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'Август 2014'!E50</f>
        <v>513.84</v>
      </c>
      <c r="E50" s="51">
        <v>698.46</v>
      </c>
      <c r="F50" s="7">
        <f t="shared" si="1"/>
        <v>184.62</v>
      </c>
      <c r="G50" s="23">
        <f>'СВОД 2014'!$B$231</f>
        <v>3.1</v>
      </c>
      <c r="H50" s="7">
        <f t="shared" si="2"/>
        <v>572.32000000000005</v>
      </c>
      <c r="I50" s="10">
        <v>0</v>
      </c>
      <c r="J50" s="9">
        <f t="shared" si="0"/>
        <v>572.32000000000005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'Август 2014'!E51</f>
        <v>0</v>
      </c>
      <c r="E51" s="51"/>
      <c r="F51" s="7">
        <f t="shared" si="1"/>
        <v>0</v>
      </c>
      <c r="G51" s="23">
        <f>'СВОД 2014'!$B$231</f>
        <v>3.1</v>
      </c>
      <c r="H51" s="7">
        <f t="shared" si="2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'Август 2014'!E52</f>
        <v>113.96</v>
      </c>
      <c r="E52" s="51">
        <v>128</v>
      </c>
      <c r="F52" s="7">
        <f t="shared" si="1"/>
        <v>14.040000000000006</v>
      </c>
      <c r="G52" s="23">
        <f>'СВОД 2014'!$B$231</f>
        <v>3.1</v>
      </c>
      <c r="H52" s="7">
        <f t="shared" si="2"/>
        <v>43.52</v>
      </c>
      <c r="I52" s="10">
        <v>0</v>
      </c>
      <c r="J52" s="9">
        <f t="shared" si="0"/>
        <v>43.52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'Август 2014'!E53</f>
        <v>0.57999999999999996</v>
      </c>
      <c r="E53" s="51">
        <v>0.57999999999999996</v>
      </c>
      <c r="F53" s="7">
        <f t="shared" si="1"/>
        <v>0</v>
      </c>
      <c r="G53" s="23">
        <f>'СВОД 2014'!$B$231</f>
        <v>3.1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'Август 2014'!E54</f>
        <v>1535.48</v>
      </c>
      <c r="E54" s="51">
        <v>1584.2</v>
      </c>
      <c r="F54" s="7">
        <f t="shared" si="1"/>
        <v>48.720000000000027</v>
      </c>
      <c r="G54" s="23">
        <f>'СВОД 2014'!$B$231</f>
        <v>3.1</v>
      </c>
      <c r="H54" s="7">
        <f t="shared" si="2"/>
        <v>151.03</v>
      </c>
      <c r="I54" s="10">
        <v>0</v>
      </c>
      <c r="J54" s="9">
        <f t="shared" si="0"/>
        <v>151.03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'Август 2014'!E55</f>
        <v>0</v>
      </c>
      <c r="E55" s="51"/>
      <c r="F55" s="7">
        <f t="shared" si="1"/>
        <v>0</v>
      </c>
      <c r="G55" s="23">
        <f>'СВОД 2014'!$B$231</f>
        <v>3.1</v>
      </c>
      <c r="H55" s="7">
        <f t="shared" si="2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'Август 2014'!E56</f>
        <v>793.73</v>
      </c>
      <c r="E56" s="51">
        <v>813.76</v>
      </c>
      <c r="F56" s="7">
        <f t="shared" si="1"/>
        <v>20.029999999999973</v>
      </c>
      <c r="G56" s="23">
        <f>'СВОД 2014'!$B$231</f>
        <v>3.1</v>
      </c>
      <c r="H56" s="7">
        <f t="shared" si="2"/>
        <v>62.09</v>
      </c>
      <c r="I56" s="10">
        <v>100.86</v>
      </c>
      <c r="J56" s="9">
        <f t="shared" si="0"/>
        <v>-38.769999999999996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'Август 2014'!E57</f>
        <v>0</v>
      </c>
      <c r="E57" s="51"/>
      <c r="F57" s="7">
        <f t="shared" si="1"/>
        <v>0</v>
      </c>
      <c r="G57" s="23">
        <f>'СВОД 2014'!$B$231</f>
        <v>3.1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'Август 2014'!E58</f>
        <v>232.2</v>
      </c>
      <c r="E58" s="51">
        <v>594.20000000000005</v>
      </c>
      <c r="F58" s="7">
        <f t="shared" si="1"/>
        <v>362.00000000000006</v>
      </c>
      <c r="G58" s="23">
        <f>'СВОД 2014'!$B$231</f>
        <v>3.1</v>
      </c>
      <c r="H58" s="7">
        <f t="shared" si="2"/>
        <v>1122.2</v>
      </c>
      <c r="I58" s="10">
        <v>0</v>
      </c>
      <c r="J58" s="9">
        <f t="shared" si="0"/>
        <v>1122.2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171">
        <v>0.57999999999999996</v>
      </c>
      <c r="E59" s="172">
        <v>92.72</v>
      </c>
      <c r="F59" s="7">
        <f t="shared" si="1"/>
        <v>92.14</v>
      </c>
      <c r="G59" s="23">
        <f>'СВОД 2014'!$B$231</f>
        <v>3.1</v>
      </c>
      <c r="H59" s="7">
        <f t="shared" si="2"/>
        <v>285.63</v>
      </c>
      <c r="I59" s="10">
        <v>0</v>
      </c>
      <c r="J59" s="9">
        <f t="shared" ref="J59" si="3">H59-I59</f>
        <v>285.63</v>
      </c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'Август 2014'!E60</f>
        <v>0</v>
      </c>
      <c r="E60" s="51"/>
      <c r="F60" s="7">
        <f t="shared" si="1"/>
        <v>0</v>
      </c>
      <c r="G60" s="23">
        <f>'СВОД 2014'!$B$231</f>
        <v>3.1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'Август 2014'!E61</f>
        <v>0.59</v>
      </c>
      <c r="E61" s="51">
        <v>0.59</v>
      </c>
      <c r="F61" s="7">
        <f t="shared" si="1"/>
        <v>0</v>
      </c>
      <c r="G61" s="23">
        <f>'СВОД 2014'!$B$231</f>
        <v>3.1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'Август 2014'!E62</f>
        <v>207.52</v>
      </c>
      <c r="E62" s="51">
        <v>276.58999999999997</v>
      </c>
      <c r="F62" s="7">
        <f t="shared" si="1"/>
        <v>69.069999999999965</v>
      </c>
      <c r="G62" s="23">
        <f>'СВОД 2014'!$B$231</f>
        <v>3.1</v>
      </c>
      <c r="H62" s="7">
        <f t="shared" si="2"/>
        <v>214.12</v>
      </c>
      <c r="I62" s="10">
        <v>500</v>
      </c>
      <c r="J62" s="9">
        <f t="shared" si="0"/>
        <v>-285.88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'Август 2014'!E63</f>
        <v>5.67</v>
      </c>
      <c r="E63" s="51">
        <v>837.76</v>
      </c>
      <c r="F63" s="7">
        <f t="shared" si="1"/>
        <v>832.09</v>
      </c>
      <c r="G63" s="23">
        <f>'СВОД 2014'!$B$231</f>
        <v>3.1</v>
      </c>
      <c r="H63" s="7">
        <f t="shared" si="2"/>
        <v>2579.48</v>
      </c>
      <c r="I63" s="10">
        <v>0</v>
      </c>
      <c r="J63" s="9">
        <f t="shared" si="0"/>
        <v>2579.48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'Август 2014'!E64</f>
        <v>171.19</v>
      </c>
      <c r="E64" s="51">
        <v>351.83</v>
      </c>
      <c r="F64" s="7">
        <f t="shared" si="1"/>
        <v>180.64</v>
      </c>
      <c r="G64" s="23">
        <f>'СВОД 2014'!$B$231</f>
        <v>3.1</v>
      </c>
      <c r="H64" s="7">
        <f t="shared" si="2"/>
        <v>559.98</v>
      </c>
      <c r="I64" s="10">
        <v>0</v>
      </c>
      <c r="J64" s="9">
        <f t="shared" si="0"/>
        <v>559.98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'Август 2014'!E65</f>
        <v>283.89</v>
      </c>
      <c r="E65" s="51">
        <v>371.14</v>
      </c>
      <c r="F65" s="7">
        <f t="shared" si="1"/>
        <v>87.25</v>
      </c>
      <c r="G65" s="23">
        <f>'СВОД 2014'!$B$231</f>
        <v>3.1</v>
      </c>
      <c r="H65" s="7">
        <f t="shared" si="2"/>
        <v>270.48</v>
      </c>
      <c r="I65" s="10">
        <v>1000</v>
      </c>
      <c r="J65" s="9">
        <f t="shared" si="0"/>
        <v>-729.52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'Август 2014'!E66</f>
        <v>0</v>
      </c>
      <c r="E66" s="51"/>
      <c r="F66" s="7">
        <f t="shared" si="1"/>
        <v>0</v>
      </c>
      <c r="G66" s="23">
        <f>'СВОД 2014'!$B$231</f>
        <v>3.1</v>
      </c>
      <c r="H66" s="7">
        <f t="shared" si="2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'Август 2014'!E67</f>
        <v>4.8099999999999996</v>
      </c>
      <c r="E67" s="51">
        <v>5.88</v>
      </c>
      <c r="F67" s="7">
        <f t="shared" ref="F67:F130" si="4">E67-D67</f>
        <v>1.0700000000000003</v>
      </c>
      <c r="G67" s="23">
        <f>'СВОД 2014'!$B$231</f>
        <v>3.1</v>
      </c>
      <c r="H67" s="7">
        <f t="shared" ref="H67:H130" si="5">ROUND(F67*G67,2)</f>
        <v>3.32</v>
      </c>
      <c r="I67" s="10">
        <v>0</v>
      </c>
      <c r="J67" s="9">
        <f t="shared" si="0"/>
        <v>3.32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'Август 2014'!E68</f>
        <v>0</v>
      </c>
      <c r="E68" s="51"/>
      <c r="F68" s="7">
        <f t="shared" si="4"/>
        <v>0</v>
      </c>
      <c r="G68" s="23">
        <f>'СВОД 2014'!$B$231</f>
        <v>3.1</v>
      </c>
      <c r="H68" s="7">
        <f t="shared" si="5"/>
        <v>0</v>
      </c>
      <c r="I68" s="10">
        <v>0</v>
      </c>
      <c r="J68" s="9">
        <f t="shared" ref="J68:J134" si="6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'Август 2014'!E69</f>
        <v>9.5</v>
      </c>
      <c r="E69" s="51">
        <v>9.5</v>
      </c>
      <c r="F69" s="7">
        <f t="shared" si="4"/>
        <v>0</v>
      </c>
      <c r="G69" s="23">
        <f>'СВОД 2014'!$B$231</f>
        <v>3.1</v>
      </c>
      <c r="H69" s="7">
        <f t="shared" si="5"/>
        <v>0</v>
      </c>
      <c r="I69" s="10">
        <v>0</v>
      </c>
      <c r="J69" s="9">
        <f t="shared" si="6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'Август 2014'!E70</f>
        <v>1142.3</v>
      </c>
      <c r="E70" s="51">
        <v>1912.5</v>
      </c>
      <c r="F70" s="7">
        <f t="shared" si="4"/>
        <v>770.2</v>
      </c>
      <c r="G70" s="23">
        <f>'СВОД 2014'!$B$231</f>
        <v>3.1</v>
      </c>
      <c r="H70" s="7">
        <f t="shared" si="5"/>
        <v>2387.62</v>
      </c>
      <c r="I70" s="10">
        <v>3004</v>
      </c>
      <c r="J70" s="9">
        <f t="shared" si="6"/>
        <v>-616.38000000000011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'Август 2014'!E71</f>
        <v>0.46</v>
      </c>
      <c r="E71" s="51">
        <v>1.98</v>
      </c>
      <c r="F71" s="7">
        <f t="shared" si="4"/>
        <v>1.52</v>
      </c>
      <c r="G71" s="23">
        <f>'СВОД 2014'!$B$231</f>
        <v>3.1</v>
      </c>
      <c r="H71" s="7">
        <f t="shared" si="5"/>
        <v>4.71</v>
      </c>
      <c r="I71" s="10">
        <v>0</v>
      </c>
      <c r="J71" s="9">
        <f t="shared" si="6"/>
        <v>4.71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'Август 2014'!E72</f>
        <v>20.34</v>
      </c>
      <c r="E72" s="51">
        <v>167.05</v>
      </c>
      <c r="F72" s="7">
        <f t="shared" si="4"/>
        <v>146.71</v>
      </c>
      <c r="G72" s="23">
        <f>'СВОД 2014'!$B$231</f>
        <v>3.1</v>
      </c>
      <c r="H72" s="7">
        <f t="shared" si="5"/>
        <v>454.8</v>
      </c>
      <c r="I72" s="10">
        <v>0</v>
      </c>
      <c r="J72" s="9">
        <f t="shared" si="6"/>
        <v>454.8</v>
      </c>
    </row>
    <row r="73" spans="1:10" ht="15.95" customHeight="1" x14ac:dyDescent="0.25">
      <c r="A73" s="142" t="str">
        <f>'СВОД 2014'!$A73</f>
        <v>Куркова Н. А.</v>
      </c>
      <c r="B73" s="2">
        <f>'СВОД 2014'!B73</f>
        <v>58</v>
      </c>
      <c r="C73" s="18">
        <f>'СВОД 2014'!C73</f>
        <v>0</v>
      </c>
      <c r="D73" s="59">
        <f>'Август 2014'!E73</f>
        <v>6.88</v>
      </c>
      <c r="E73" s="51">
        <v>7.78</v>
      </c>
      <c r="F73" s="60">
        <f t="shared" si="4"/>
        <v>0.90000000000000036</v>
      </c>
      <c r="G73" s="23">
        <f>'СВОД 2014'!$B$231</f>
        <v>3.1</v>
      </c>
      <c r="H73" s="7">
        <f t="shared" si="5"/>
        <v>2.79</v>
      </c>
      <c r="I73" s="10">
        <v>0</v>
      </c>
      <c r="J73" s="61">
        <f t="shared" si="6"/>
        <v>2.79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'Август 2014'!E74</f>
        <v>105.61</v>
      </c>
      <c r="E74" s="51">
        <v>115.3</v>
      </c>
      <c r="F74" s="7">
        <f t="shared" si="4"/>
        <v>9.6899999999999977</v>
      </c>
      <c r="G74" s="23">
        <f>'СВОД 2014'!$B$231</f>
        <v>3.1</v>
      </c>
      <c r="H74" s="7">
        <f t="shared" si="5"/>
        <v>30.04</v>
      </c>
      <c r="I74" s="10">
        <f>48.14+240.13</f>
        <v>288.27</v>
      </c>
      <c r="J74" s="9">
        <f t="shared" si="6"/>
        <v>-258.22999999999996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'Август 2014'!E75</f>
        <v>0</v>
      </c>
      <c r="E75" s="51"/>
      <c r="F75" s="7">
        <f t="shared" si="4"/>
        <v>0</v>
      </c>
      <c r="G75" s="23">
        <f>'СВОД 2014'!$B$231</f>
        <v>3.1</v>
      </c>
      <c r="H75" s="7">
        <f t="shared" si="5"/>
        <v>0</v>
      </c>
      <c r="I75" s="10">
        <v>0</v>
      </c>
      <c r="J75" s="9">
        <f t="shared" si="6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'Август 2014'!E76</f>
        <v>0</v>
      </c>
      <c r="E76" s="51"/>
      <c r="F76" s="7">
        <f t="shared" si="4"/>
        <v>0</v>
      </c>
      <c r="G76" s="23">
        <f>'СВОД 2014'!$B$231</f>
        <v>3.1</v>
      </c>
      <c r="H76" s="7">
        <f t="shared" si="5"/>
        <v>0</v>
      </c>
      <c r="I76" s="10">
        <v>0</v>
      </c>
      <c r="J76" s="9">
        <f t="shared" si="6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'Август 2014'!E77</f>
        <v>0</v>
      </c>
      <c r="E77" s="51"/>
      <c r="F77" s="7">
        <f t="shared" si="4"/>
        <v>0</v>
      </c>
      <c r="G77" s="23">
        <f>'СВОД 2014'!$B$231</f>
        <v>3.1</v>
      </c>
      <c r="H77" s="7">
        <f t="shared" si="5"/>
        <v>0</v>
      </c>
      <c r="I77" s="10">
        <v>0</v>
      </c>
      <c r="J77" s="9">
        <f t="shared" si="6"/>
        <v>0</v>
      </c>
    </row>
    <row r="78" spans="1:10" ht="15.95" customHeight="1" x14ac:dyDescent="0.25">
      <c r="A78" s="133" t="str">
        <f>'СВОД 2014'!$A78</f>
        <v>Ангилова М. С.</v>
      </c>
      <c r="B78" s="1">
        <v>62</v>
      </c>
      <c r="C78" s="17" t="s">
        <v>120</v>
      </c>
      <c r="D78" s="49">
        <v>1.67</v>
      </c>
      <c r="E78" s="51">
        <v>2.27</v>
      </c>
      <c r="F78" s="7">
        <f t="shared" si="4"/>
        <v>0.60000000000000009</v>
      </c>
      <c r="G78" s="23">
        <f>'СВОД 2014'!$B$231</f>
        <v>3.1</v>
      </c>
      <c r="H78" s="7">
        <f t="shared" si="5"/>
        <v>1.86</v>
      </c>
      <c r="I78" s="10">
        <v>0</v>
      </c>
      <c r="J78" s="9">
        <f t="shared" si="6"/>
        <v>1.86</v>
      </c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'Август 2014'!E79</f>
        <v>0</v>
      </c>
      <c r="E79" s="51"/>
      <c r="F79" s="7">
        <f t="shared" si="4"/>
        <v>0</v>
      </c>
      <c r="G79" s="23">
        <f>'СВОД 2014'!$B$231</f>
        <v>3.1</v>
      </c>
      <c r="H79" s="7">
        <f t="shared" si="5"/>
        <v>0</v>
      </c>
      <c r="I79" s="10">
        <v>0</v>
      </c>
      <c r="J79" s="9">
        <f t="shared" si="6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'Август 2014'!E80</f>
        <v>0</v>
      </c>
      <c r="E80" s="51"/>
      <c r="F80" s="7">
        <f t="shared" si="4"/>
        <v>0</v>
      </c>
      <c r="G80" s="23">
        <f>'СВОД 2014'!$B$231</f>
        <v>3.1</v>
      </c>
      <c r="H80" s="7">
        <f t="shared" si="5"/>
        <v>0</v>
      </c>
      <c r="I80" s="10">
        <v>0</v>
      </c>
      <c r="J80" s="9">
        <f t="shared" si="6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'Август 2014'!E81</f>
        <v>0</v>
      </c>
      <c r="E81" s="51"/>
      <c r="F81" s="7">
        <f t="shared" si="4"/>
        <v>0</v>
      </c>
      <c r="G81" s="23">
        <f>'СВОД 2014'!$B$231</f>
        <v>3.1</v>
      </c>
      <c r="H81" s="7">
        <f t="shared" si="5"/>
        <v>0</v>
      </c>
      <c r="I81" s="10">
        <v>0</v>
      </c>
      <c r="J81" s="9">
        <f t="shared" si="6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'Август 2014'!E82</f>
        <v>0</v>
      </c>
      <c r="E82" s="51"/>
      <c r="F82" s="7">
        <f t="shared" si="4"/>
        <v>0</v>
      </c>
      <c r="G82" s="23">
        <f>'СВОД 2014'!$B$231</f>
        <v>3.1</v>
      </c>
      <c r="H82" s="7">
        <f t="shared" si="5"/>
        <v>0</v>
      </c>
      <c r="I82" s="10">
        <v>0</v>
      </c>
      <c r="J82" s="9">
        <f t="shared" si="6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'Август 2014'!E83</f>
        <v>0</v>
      </c>
      <c r="E83" s="51"/>
      <c r="F83" s="7">
        <f t="shared" si="4"/>
        <v>0</v>
      </c>
      <c r="G83" s="23">
        <f>'СВОД 2014'!$B$231</f>
        <v>3.1</v>
      </c>
      <c r="H83" s="7">
        <f t="shared" si="5"/>
        <v>0</v>
      </c>
      <c r="I83" s="10">
        <v>0</v>
      </c>
      <c r="J83" s="9">
        <f t="shared" si="6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'Август 2014'!E84</f>
        <v>0</v>
      </c>
      <c r="E84" s="51"/>
      <c r="F84" s="7">
        <f t="shared" si="4"/>
        <v>0</v>
      </c>
      <c r="G84" s="23">
        <f>'СВОД 2014'!$B$231</f>
        <v>3.1</v>
      </c>
      <c r="H84" s="7">
        <f t="shared" si="5"/>
        <v>0</v>
      </c>
      <c r="I84" s="10">
        <v>0</v>
      </c>
      <c r="J84" s="9">
        <f t="shared" si="6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'Август 2014'!E85</f>
        <v>0</v>
      </c>
      <c r="E85" s="51"/>
      <c r="F85" s="7">
        <f t="shared" si="4"/>
        <v>0</v>
      </c>
      <c r="G85" s="23">
        <f>'СВОД 2014'!$B$231</f>
        <v>3.1</v>
      </c>
      <c r="H85" s="7">
        <f t="shared" si="5"/>
        <v>0</v>
      </c>
      <c r="I85" s="10">
        <v>0</v>
      </c>
      <c r="J85" s="9">
        <f t="shared" si="6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'Август 2014'!E86</f>
        <v>0</v>
      </c>
      <c r="E86" s="51"/>
      <c r="F86" s="7">
        <f t="shared" si="4"/>
        <v>0</v>
      </c>
      <c r="G86" s="23">
        <f>'СВОД 2014'!$B$231</f>
        <v>3.1</v>
      </c>
      <c r="H86" s="7">
        <f t="shared" si="5"/>
        <v>0</v>
      </c>
      <c r="I86" s="10">
        <v>0</v>
      </c>
      <c r="J86" s="9">
        <f t="shared" si="6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'Август 2014'!E87</f>
        <v>0</v>
      </c>
      <c r="E87" s="51"/>
      <c r="F87" s="7">
        <f t="shared" si="4"/>
        <v>0</v>
      </c>
      <c r="G87" s="23">
        <f>'СВОД 2014'!$B$231</f>
        <v>3.1</v>
      </c>
      <c r="H87" s="7">
        <f t="shared" si="5"/>
        <v>0</v>
      </c>
      <c r="I87" s="10">
        <v>0</v>
      </c>
      <c r="J87" s="9">
        <f t="shared" si="6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'Август 2014'!E88</f>
        <v>0</v>
      </c>
      <c r="E88" s="51"/>
      <c r="F88" s="7">
        <f t="shared" si="4"/>
        <v>0</v>
      </c>
      <c r="G88" s="23">
        <f>'СВОД 2014'!$B$231</f>
        <v>3.1</v>
      </c>
      <c r="H88" s="7">
        <f t="shared" si="5"/>
        <v>0</v>
      </c>
      <c r="I88" s="10">
        <v>0</v>
      </c>
      <c r="J88" s="9">
        <f t="shared" si="6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'Август 2014'!E89</f>
        <v>0</v>
      </c>
      <c r="E89" s="51"/>
      <c r="F89" s="7">
        <f t="shared" si="4"/>
        <v>0</v>
      </c>
      <c r="G89" s="23">
        <f>'СВОД 2014'!$B$231</f>
        <v>3.1</v>
      </c>
      <c r="H89" s="7">
        <f t="shared" si="5"/>
        <v>0</v>
      </c>
      <c r="I89" s="10">
        <v>0</v>
      </c>
      <c r="J89" s="9">
        <f t="shared" si="6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'Август 2014'!E90</f>
        <v>0</v>
      </c>
      <c r="E90" s="51"/>
      <c r="F90" s="7">
        <f t="shared" si="4"/>
        <v>0</v>
      </c>
      <c r="G90" s="23">
        <f>'СВОД 2014'!$B$231</f>
        <v>3.1</v>
      </c>
      <c r="H90" s="7">
        <f t="shared" si="5"/>
        <v>0</v>
      </c>
      <c r="I90" s="10">
        <v>0</v>
      </c>
      <c r="J90" s="9">
        <f t="shared" si="6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'Август 2014'!E91</f>
        <v>0</v>
      </c>
      <c r="E91" s="51"/>
      <c r="F91" s="7">
        <f t="shared" si="4"/>
        <v>0</v>
      </c>
      <c r="G91" s="23">
        <f>'СВОД 2014'!$B$231</f>
        <v>3.1</v>
      </c>
      <c r="H91" s="7">
        <f t="shared" si="5"/>
        <v>0</v>
      </c>
      <c r="I91" s="10">
        <v>0</v>
      </c>
      <c r="J91" s="9">
        <f t="shared" si="6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'Август 2014'!E92</f>
        <v>7.22</v>
      </c>
      <c r="E92" s="51">
        <v>7.22</v>
      </c>
      <c r="F92" s="7">
        <f t="shared" si="4"/>
        <v>0</v>
      </c>
      <c r="G92" s="23">
        <f>'СВОД 2014'!$B$231</f>
        <v>3.1</v>
      </c>
      <c r="H92" s="7">
        <f t="shared" si="5"/>
        <v>0</v>
      </c>
      <c r="I92" s="10">
        <v>0</v>
      </c>
      <c r="J92" s="9">
        <f t="shared" si="6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'Август 2014'!E93</f>
        <v>251.79</v>
      </c>
      <c r="E93" s="51">
        <v>942.5</v>
      </c>
      <c r="F93" s="7">
        <f t="shared" si="4"/>
        <v>690.71</v>
      </c>
      <c r="G93" s="23">
        <f>'СВОД 2014'!$B$231</f>
        <v>3.1</v>
      </c>
      <c r="H93" s="7">
        <f t="shared" si="5"/>
        <v>2141.1999999999998</v>
      </c>
      <c r="I93" s="10">
        <v>434.16</v>
      </c>
      <c r="J93" s="9">
        <f t="shared" si="6"/>
        <v>1707.0399999999997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'Август 2014'!E94</f>
        <v>558.29999999999995</v>
      </c>
      <c r="E94" s="51">
        <v>703.4</v>
      </c>
      <c r="F94" s="7">
        <f t="shared" si="4"/>
        <v>145.10000000000002</v>
      </c>
      <c r="G94" s="23">
        <f>'СВОД 2014'!$B$231</f>
        <v>3.1</v>
      </c>
      <c r="H94" s="7">
        <f t="shared" si="5"/>
        <v>449.81</v>
      </c>
      <c r="I94" s="10">
        <v>0</v>
      </c>
      <c r="J94" s="9">
        <f t="shared" si="6"/>
        <v>449.81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'Август 2014'!E95</f>
        <v>0</v>
      </c>
      <c r="E95" s="51"/>
      <c r="F95" s="7">
        <f t="shared" si="4"/>
        <v>0</v>
      </c>
      <c r="G95" s="23">
        <f>'СВОД 2014'!$B$231</f>
        <v>3.1</v>
      </c>
      <c r="H95" s="7">
        <f t="shared" si="5"/>
        <v>0</v>
      </c>
      <c r="I95" s="10">
        <v>0</v>
      </c>
      <c r="J95" s="9">
        <f t="shared" si="6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'Август 2014'!E96</f>
        <v>0</v>
      </c>
      <c r="E96" s="51"/>
      <c r="F96" s="7">
        <f t="shared" si="4"/>
        <v>0</v>
      </c>
      <c r="G96" s="23">
        <f>'СВОД 2014'!$B$231</f>
        <v>3.1</v>
      </c>
      <c r="H96" s="7">
        <f t="shared" si="5"/>
        <v>0</v>
      </c>
      <c r="I96" s="10">
        <v>0</v>
      </c>
      <c r="J96" s="9">
        <f t="shared" si="6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'Август 2014'!E97</f>
        <v>1377.64</v>
      </c>
      <c r="E97" s="51">
        <v>1377.89</v>
      </c>
      <c r="F97" s="7">
        <f t="shared" si="4"/>
        <v>0.25</v>
      </c>
      <c r="G97" s="23">
        <f>'СВОД 2014'!$B$231</f>
        <v>3.1</v>
      </c>
      <c r="H97" s="7">
        <f t="shared" si="5"/>
        <v>0.78</v>
      </c>
      <c r="I97" s="10">
        <v>0</v>
      </c>
      <c r="J97" s="9">
        <f t="shared" si="6"/>
        <v>0.78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'Август 2014'!E98</f>
        <v>0</v>
      </c>
      <c r="E98" s="51"/>
      <c r="F98" s="7">
        <f t="shared" si="4"/>
        <v>0</v>
      </c>
      <c r="G98" s="23">
        <f>'СВОД 2014'!$B$231</f>
        <v>3.1</v>
      </c>
      <c r="H98" s="7">
        <f t="shared" si="5"/>
        <v>0</v>
      </c>
      <c r="I98" s="10">
        <v>0</v>
      </c>
      <c r="J98" s="9">
        <f t="shared" si="6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'Август 2014'!E99</f>
        <v>0</v>
      </c>
      <c r="E99" s="51"/>
      <c r="F99" s="7">
        <f t="shared" si="4"/>
        <v>0</v>
      </c>
      <c r="G99" s="23">
        <f>'СВОД 2014'!$B$231</f>
        <v>3.1</v>
      </c>
      <c r="H99" s="7">
        <f t="shared" si="5"/>
        <v>0</v>
      </c>
      <c r="I99" s="10">
        <v>0</v>
      </c>
      <c r="J99" s="9">
        <f t="shared" si="6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'Август 2014'!E100</f>
        <v>0</v>
      </c>
      <c r="E100" s="51"/>
      <c r="F100" s="7">
        <f t="shared" si="4"/>
        <v>0</v>
      </c>
      <c r="G100" s="23">
        <f>'СВОД 2014'!$B$231</f>
        <v>3.1</v>
      </c>
      <c r="H100" s="7">
        <f t="shared" si="5"/>
        <v>0</v>
      </c>
      <c r="I100" s="10">
        <v>0</v>
      </c>
      <c r="J100" s="9">
        <f t="shared" si="6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'Август 2014'!E101</f>
        <v>0</v>
      </c>
      <c r="E101" s="51"/>
      <c r="F101" s="7">
        <f t="shared" si="4"/>
        <v>0</v>
      </c>
      <c r="G101" s="23">
        <f>'СВОД 2014'!$B$231</f>
        <v>3.1</v>
      </c>
      <c r="H101" s="7">
        <f t="shared" si="5"/>
        <v>0</v>
      </c>
      <c r="I101" s="10">
        <v>0</v>
      </c>
      <c r="J101" s="9">
        <f t="shared" si="6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'Август 2014'!E102</f>
        <v>0</v>
      </c>
      <c r="E102" s="51"/>
      <c r="F102" s="7">
        <f t="shared" si="4"/>
        <v>0</v>
      </c>
      <c r="G102" s="23">
        <f>'СВОД 2014'!$B$231</f>
        <v>3.1</v>
      </c>
      <c r="H102" s="7">
        <f t="shared" si="5"/>
        <v>0</v>
      </c>
      <c r="I102" s="10">
        <v>0</v>
      </c>
      <c r="J102" s="9">
        <f t="shared" si="6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'Август 2014'!E103</f>
        <v>0</v>
      </c>
      <c r="E103" s="51"/>
      <c r="F103" s="7">
        <f t="shared" si="4"/>
        <v>0</v>
      </c>
      <c r="G103" s="23">
        <f>'СВОД 2014'!$B$231</f>
        <v>3.1</v>
      </c>
      <c r="H103" s="7">
        <f t="shared" si="5"/>
        <v>0</v>
      </c>
      <c r="I103" s="10">
        <v>0</v>
      </c>
      <c r="J103" s="9">
        <f t="shared" si="6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'Август 2014'!E104</f>
        <v>0</v>
      </c>
      <c r="E104" s="51"/>
      <c r="F104" s="7">
        <f t="shared" si="4"/>
        <v>0</v>
      </c>
      <c r="G104" s="23">
        <f>'СВОД 2014'!$B$231</f>
        <v>3.1</v>
      </c>
      <c r="H104" s="7">
        <f t="shared" si="5"/>
        <v>0</v>
      </c>
      <c r="I104" s="10">
        <v>0</v>
      </c>
      <c r="J104" s="9">
        <f t="shared" si="6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'Август 2014'!E105</f>
        <v>0</v>
      </c>
      <c r="E105" s="51"/>
      <c r="F105" s="7">
        <f t="shared" si="4"/>
        <v>0</v>
      </c>
      <c r="G105" s="23">
        <f>'СВОД 2014'!$B$231</f>
        <v>3.1</v>
      </c>
      <c r="H105" s="7">
        <f t="shared" si="5"/>
        <v>0</v>
      </c>
      <c r="I105" s="10">
        <v>0</v>
      </c>
      <c r="J105" s="9">
        <f t="shared" si="6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'Август 2014'!E106</f>
        <v>0</v>
      </c>
      <c r="E106" s="51"/>
      <c r="F106" s="7">
        <f t="shared" si="4"/>
        <v>0</v>
      </c>
      <c r="G106" s="23">
        <f>'СВОД 2014'!$B$231</f>
        <v>3.1</v>
      </c>
      <c r="H106" s="7">
        <f t="shared" si="5"/>
        <v>0</v>
      </c>
      <c r="I106" s="10">
        <v>0</v>
      </c>
      <c r="J106" s="9">
        <f t="shared" si="6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'Август 2014'!E107</f>
        <v>1915.23</v>
      </c>
      <c r="E107" s="51">
        <v>2389.79</v>
      </c>
      <c r="F107" s="7">
        <f t="shared" si="4"/>
        <v>474.55999999999995</v>
      </c>
      <c r="G107" s="23">
        <f>'СВОД 2014'!$B$231</f>
        <v>3.1</v>
      </c>
      <c r="H107" s="7">
        <f t="shared" si="5"/>
        <v>1471.14</v>
      </c>
      <c r="I107" s="10">
        <v>0</v>
      </c>
      <c r="J107" s="9">
        <f t="shared" si="6"/>
        <v>1471.14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'Август 2014'!E108</f>
        <v>0</v>
      </c>
      <c r="E108" s="51"/>
      <c r="F108" s="7">
        <f t="shared" si="4"/>
        <v>0</v>
      </c>
      <c r="G108" s="23">
        <f>'СВОД 2014'!$B$231</f>
        <v>3.1</v>
      </c>
      <c r="H108" s="7">
        <f t="shared" si="5"/>
        <v>0</v>
      </c>
      <c r="I108" s="10">
        <v>0</v>
      </c>
      <c r="J108" s="9">
        <f t="shared" si="6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'Август 2014'!E109</f>
        <v>7.08</v>
      </c>
      <c r="E109" s="51">
        <v>7.97</v>
      </c>
      <c r="F109" s="7">
        <f t="shared" si="4"/>
        <v>0.88999999999999968</v>
      </c>
      <c r="G109" s="23">
        <f>'СВОД 2014'!$B$231</f>
        <v>3.1</v>
      </c>
      <c r="H109" s="7">
        <f t="shared" si="5"/>
        <v>2.76</v>
      </c>
      <c r="I109" s="10">
        <v>0</v>
      </c>
      <c r="J109" s="9">
        <f t="shared" si="6"/>
        <v>2.76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'Август 2014'!E110</f>
        <v>231.79</v>
      </c>
      <c r="E110" s="51">
        <v>482.65</v>
      </c>
      <c r="F110" s="7">
        <f t="shared" si="4"/>
        <v>250.85999999999999</v>
      </c>
      <c r="G110" s="23">
        <f>'СВОД 2014'!$B$231</f>
        <v>3.1</v>
      </c>
      <c r="H110" s="7">
        <f t="shared" si="5"/>
        <v>777.67</v>
      </c>
      <c r="I110" s="10">
        <v>93</v>
      </c>
      <c r="J110" s="9">
        <f t="shared" si="6"/>
        <v>684.67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'Август 2014'!E111</f>
        <v>0</v>
      </c>
      <c r="E111" s="51"/>
      <c r="F111" s="7">
        <f t="shared" si="4"/>
        <v>0</v>
      </c>
      <c r="G111" s="23">
        <f>'СВОД 2014'!$B$231</f>
        <v>3.1</v>
      </c>
      <c r="H111" s="7">
        <f t="shared" si="5"/>
        <v>0</v>
      </c>
      <c r="I111" s="10">
        <v>0</v>
      </c>
      <c r="J111" s="9">
        <f t="shared" si="6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'Август 2014'!E112</f>
        <v>2459.17</v>
      </c>
      <c r="E112" s="51">
        <v>2565.42</v>
      </c>
      <c r="F112" s="7">
        <f t="shared" si="4"/>
        <v>106.25</v>
      </c>
      <c r="G112" s="23">
        <f>'СВОД 2014'!$B$231</f>
        <v>3.1</v>
      </c>
      <c r="H112" s="7">
        <f t="shared" si="5"/>
        <v>329.38</v>
      </c>
      <c r="I112" s="10">
        <v>0</v>
      </c>
      <c r="J112" s="9">
        <f t="shared" si="6"/>
        <v>329.38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'Август 2014'!E113</f>
        <v>0</v>
      </c>
      <c r="E113" s="51"/>
      <c r="F113" s="7">
        <f t="shared" si="4"/>
        <v>0</v>
      </c>
      <c r="G113" s="23">
        <f>'СВОД 2014'!$B$231</f>
        <v>3.1</v>
      </c>
      <c r="H113" s="7">
        <f t="shared" si="5"/>
        <v>0</v>
      </c>
      <c r="I113" s="10">
        <v>0</v>
      </c>
      <c r="J113" s="9">
        <f t="shared" si="6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'Август 2014'!E114</f>
        <v>0</v>
      </c>
      <c r="E114" s="51"/>
      <c r="F114" s="7">
        <f t="shared" si="4"/>
        <v>0</v>
      </c>
      <c r="G114" s="23">
        <f>'СВОД 2014'!$B$231</f>
        <v>3.1</v>
      </c>
      <c r="H114" s="7">
        <f t="shared" si="5"/>
        <v>0</v>
      </c>
      <c r="I114" s="10">
        <v>0</v>
      </c>
      <c r="J114" s="9">
        <f t="shared" si="6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'Август 2014'!E115</f>
        <v>0</v>
      </c>
      <c r="E115" s="51"/>
      <c r="F115" s="7">
        <f t="shared" si="4"/>
        <v>0</v>
      </c>
      <c r="G115" s="23">
        <f>'СВОД 2014'!$B$231</f>
        <v>3.1</v>
      </c>
      <c r="H115" s="7">
        <f t="shared" si="5"/>
        <v>0</v>
      </c>
      <c r="I115" s="10">
        <v>0</v>
      </c>
      <c r="J115" s="9">
        <f t="shared" si="6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'Август 2014'!E116</f>
        <v>0</v>
      </c>
      <c r="E116" s="51"/>
      <c r="F116" s="7">
        <f t="shared" si="4"/>
        <v>0</v>
      </c>
      <c r="G116" s="23">
        <f>'СВОД 2014'!$B$231</f>
        <v>3.1</v>
      </c>
      <c r="H116" s="7">
        <f t="shared" si="5"/>
        <v>0</v>
      </c>
      <c r="I116" s="10">
        <v>0</v>
      </c>
      <c r="J116" s="9">
        <f t="shared" si="6"/>
        <v>0</v>
      </c>
    </row>
    <row r="117" spans="1:10" ht="15.95" customHeight="1" x14ac:dyDescent="0.25">
      <c r="A117" s="133">
        <f>'СВОД 2014'!$A117</f>
        <v>0</v>
      </c>
      <c r="B117" s="1">
        <v>97</v>
      </c>
      <c r="C117" s="17" t="s">
        <v>120</v>
      </c>
      <c r="D117" s="49">
        <v>0</v>
      </c>
      <c r="E117" s="51"/>
      <c r="F117" s="7">
        <f t="shared" si="4"/>
        <v>0</v>
      </c>
      <c r="G117" s="23">
        <f>'СВОД 2014'!$B$231</f>
        <v>3.1</v>
      </c>
      <c r="H117" s="7">
        <f t="shared" si="5"/>
        <v>0</v>
      </c>
      <c r="I117" s="10">
        <v>0</v>
      </c>
      <c r="J117" s="9">
        <f t="shared" si="6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'Август 2014'!E118</f>
        <v>0</v>
      </c>
      <c r="E118" s="51"/>
      <c r="F118" s="7">
        <f t="shared" si="4"/>
        <v>0</v>
      </c>
      <c r="G118" s="23">
        <f>'СВОД 2014'!$B$231</f>
        <v>3.1</v>
      </c>
      <c r="H118" s="7">
        <f t="shared" si="5"/>
        <v>0</v>
      </c>
      <c r="I118" s="10">
        <v>0</v>
      </c>
      <c r="J118" s="9">
        <f t="shared" si="6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171">
        <v>0.88</v>
      </c>
      <c r="E119" s="172">
        <v>128.37</v>
      </c>
      <c r="F119" s="7">
        <f t="shared" si="4"/>
        <v>127.49000000000001</v>
      </c>
      <c r="G119" s="23">
        <f>'СВОД 2014'!$B$231</f>
        <v>3.1</v>
      </c>
      <c r="H119" s="7">
        <f t="shared" si="5"/>
        <v>395.22</v>
      </c>
      <c r="I119" s="10">
        <v>0</v>
      </c>
      <c r="J119" s="9">
        <f t="shared" si="6"/>
        <v>395.22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'Август 2014'!E120</f>
        <v>111.83</v>
      </c>
      <c r="E120" s="51">
        <v>141.38999999999999</v>
      </c>
      <c r="F120" s="7">
        <f t="shared" si="4"/>
        <v>29.559999999999988</v>
      </c>
      <c r="G120" s="23">
        <f>'СВОД 2014'!$B$231</f>
        <v>3.1</v>
      </c>
      <c r="H120" s="7">
        <f t="shared" si="5"/>
        <v>91.64</v>
      </c>
      <c r="I120" s="10">
        <v>0</v>
      </c>
      <c r="J120" s="9">
        <f t="shared" si="6"/>
        <v>91.64</v>
      </c>
    </row>
    <row r="121" spans="1:10" ht="15.95" customHeight="1" x14ac:dyDescent="0.25">
      <c r="A121" s="133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'Август 2014'!E121</f>
        <v>39.39</v>
      </c>
      <c r="E121" s="51">
        <v>190.59</v>
      </c>
      <c r="F121" s="7">
        <f t="shared" si="4"/>
        <v>151.19999999999999</v>
      </c>
      <c r="G121" s="23">
        <f>'СВОД 2014'!$B$231</f>
        <v>3.1</v>
      </c>
      <c r="H121" s="7">
        <f t="shared" si="5"/>
        <v>468.72</v>
      </c>
      <c r="I121" s="10">
        <v>0</v>
      </c>
      <c r="J121" s="9">
        <f t="shared" si="6"/>
        <v>468.72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'Август 2014'!E122</f>
        <v>313.06</v>
      </c>
      <c r="E122" s="51">
        <v>911.75</v>
      </c>
      <c r="F122" s="7">
        <f t="shared" si="4"/>
        <v>598.69000000000005</v>
      </c>
      <c r="G122" s="23">
        <f>'СВОД 2014'!$B$231</f>
        <v>3.1</v>
      </c>
      <c r="H122" s="7">
        <f t="shared" si="5"/>
        <v>1855.94</v>
      </c>
      <c r="I122" s="10">
        <v>0</v>
      </c>
      <c r="J122" s="9">
        <f t="shared" si="6"/>
        <v>1855.94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'Август 2014'!E123</f>
        <v>3692.14</v>
      </c>
      <c r="E123" s="51">
        <v>3775.49</v>
      </c>
      <c r="F123" s="7">
        <f t="shared" si="4"/>
        <v>83.349999999999909</v>
      </c>
      <c r="G123" s="23">
        <f>'СВОД 2014'!$B$231</f>
        <v>3.1</v>
      </c>
      <c r="H123" s="7">
        <f t="shared" si="5"/>
        <v>258.39</v>
      </c>
      <c r="I123" s="10">
        <v>11000</v>
      </c>
      <c r="J123" s="9">
        <f t="shared" si="6"/>
        <v>-10741.61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'Август 2014'!E124</f>
        <v>3135.82</v>
      </c>
      <c r="E124" s="51">
        <v>3464.13</v>
      </c>
      <c r="F124" s="7">
        <f t="shared" si="4"/>
        <v>328.30999999999995</v>
      </c>
      <c r="G124" s="23">
        <f>'СВОД 2014'!$B$231</f>
        <v>3.1</v>
      </c>
      <c r="H124" s="7">
        <f t="shared" si="5"/>
        <v>1017.76</v>
      </c>
      <c r="I124" s="10">
        <v>0</v>
      </c>
      <c r="J124" s="9">
        <f t="shared" si="6"/>
        <v>1017.76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'Август 2014'!E125</f>
        <v>1110.73</v>
      </c>
      <c r="E125" s="51">
        <v>1178.53</v>
      </c>
      <c r="F125" s="7">
        <f t="shared" si="4"/>
        <v>67.799999999999955</v>
      </c>
      <c r="G125" s="23">
        <f>'СВОД 2014'!$B$231</f>
        <v>3.1</v>
      </c>
      <c r="H125" s="7">
        <f t="shared" si="5"/>
        <v>210.18</v>
      </c>
      <c r="I125" s="10">
        <v>0</v>
      </c>
      <c r="J125" s="9">
        <f t="shared" si="6"/>
        <v>210.18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'Август 2014'!E126</f>
        <v>1811.06</v>
      </c>
      <c r="E126" s="51">
        <v>1941.22</v>
      </c>
      <c r="F126" s="7">
        <f t="shared" si="4"/>
        <v>130.16000000000008</v>
      </c>
      <c r="G126" s="23">
        <f>'СВОД 2014'!$B$231</f>
        <v>3.1</v>
      </c>
      <c r="H126" s="7">
        <f t="shared" si="5"/>
        <v>403.5</v>
      </c>
      <c r="I126" s="10">
        <v>0</v>
      </c>
      <c r="J126" s="9">
        <f t="shared" si="6"/>
        <v>403.5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'Август 2014'!E127</f>
        <v>81.67</v>
      </c>
      <c r="E127" s="51">
        <v>101.18</v>
      </c>
      <c r="F127" s="7">
        <f t="shared" si="4"/>
        <v>19.510000000000005</v>
      </c>
      <c r="G127" s="23">
        <f>'СВОД 2014'!$B$231</f>
        <v>3.1</v>
      </c>
      <c r="H127" s="7">
        <f t="shared" si="5"/>
        <v>60.48</v>
      </c>
      <c r="I127" s="10">
        <v>0</v>
      </c>
      <c r="J127" s="9">
        <f t="shared" si="6"/>
        <v>60.48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'Август 2014'!E128</f>
        <v>321.51</v>
      </c>
      <c r="E128" s="51">
        <v>398.27</v>
      </c>
      <c r="F128" s="7">
        <f t="shared" si="4"/>
        <v>76.759999999999991</v>
      </c>
      <c r="G128" s="23">
        <f>'СВОД 2014'!$B$231</f>
        <v>3.1</v>
      </c>
      <c r="H128" s="7">
        <f t="shared" si="5"/>
        <v>237.96</v>
      </c>
      <c r="I128" s="10">
        <v>0</v>
      </c>
      <c r="J128" s="9">
        <f t="shared" si="6"/>
        <v>237.96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'Август 2014'!E129</f>
        <v>14.6</v>
      </c>
      <c r="E129" s="51">
        <v>19.3</v>
      </c>
      <c r="F129" s="7">
        <f t="shared" si="4"/>
        <v>4.7000000000000011</v>
      </c>
      <c r="G129" s="23">
        <f>'СВОД 2014'!$B$231</f>
        <v>3.1</v>
      </c>
      <c r="H129" s="7">
        <f t="shared" si="5"/>
        <v>14.57</v>
      </c>
      <c r="I129" s="10">
        <v>80</v>
      </c>
      <c r="J129" s="9">
        <f t="shared" si="6"/>
        <v>-65.430000000000007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'Август 2014'!E130</f>
        <v>335.13</v>
      </c>
      <c r="E130" s="51">
        <v>362.62</v>
      </c>
      <c r="F130" s="7">
        <f t="shared" si="4"/>
        <v>27.490000000000009</v>
      </c>
      <c r="G130" s="23">
        <f>'СВОД 2014'!$B$231</f>
        <v>3.1</v>
      </c>
      <c r="H130" s="7">
        <f t="shared" si="5"/>
        <v>85.22</v>
      </c>
      <c r="I130" s="10">
        <v>0</v>
      </c>
      <c r="J130" s="9">
        <f t="shared" si="6"/>
        <v>85.22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'Август 2014'!E131</f>
        <v>7238.16</v>
      </c>
      <c r="E131" s="51">
        <v>7564.33</v>
      </c>
      <c r="F131" s="7">
        <f t="shared" ref="F131:F194" si="7">E131-D131</f>
        <v>326.17000000000007</v>
      </c>
      <c r="G131" s="23">
        <f>'СВОД 2014'!$B$231</f>
        <v>3.1</v>
      </c>
      <c r="H131" s="7">
        <f t="shared" ref="H131:H194" si="8">ROUND(F131*G131,2)</f>
        <v>1011.13</v>
      </c>
      <c r="I131" s="10">
        <v>370.09</v>
      </c>
      <c r="J131" s="9">
        <f t="shared" si="6"/>
        <v>641.04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'Август 2014'!E132</f>
        <v>1450.33</v>
      </c>
      <c r="E132" s="51">
        <v>1976.6</v>
      </c>
      <c r="F132" s="7">
        <f t="shared" si="7"/>
        <v>526.27</v>
      </c>
      <c r="G132" s="23">
        <f>'СВОД 2014'!$B$231</f>
        <v>3.1</v>
      </c>
      <c r="H132" s="7">
        <f t="shared" si="8"/>
        <v>1631.44</v>
      </c>
      <c r="I132" s="10">
        <v>0</v>
      </c>
      <c r="J132" s="9">
        <f t="shared" si="6"/>
        <v>1631.44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'Август 2014'!E133</f>
        <v>1911.88</v>
      </c>
      <c r="E133" s="51">
        <v>2157.7800000000002</v>
      </c>
      <c r="F133" s="7">
        <f t="shared" si="7"/>
        <v>245.90000000000009</v>
      </c>
      <c r="G133" s="23">
        <f>'СВОД 2014'!$B$231</f>
        <v>3.1</v>
      </c>
      <c r="H133" s="7">
        <f t="shared" si="8"/>
        <v>762.29</v>
      </c>
      <c r="I133" s="10">
        <v>0</v>
      </c>
      <c r="J133" s="9">
        <f t="shared" si="6"/>
        <v>762.29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'Август 2014'!E134</f>
        <v>2.35</v>
      </c>
      <c r="E134" s="51">
        <v>67.42</v>
      </c>
      <c r="F134" s="7">
        <f t="shared" si="7"/>
        <v>65.070000000000007</v>
      </c>
      <c r="G134" s="23">
        <f>'СВОД 2014'!$B$231</f>
        <v>3.1</v>
      </c>
      <c r="H134" s="7">
        <f t="shared" si="8"/>
        <v>201.72</v>
      </c>
      <c r="I134" s="10">
        <v>0</v>
      </c>
      <c r="J134" s="9">
        <f t="shared" si="6"/>
        <v>201.72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'Август 2014'!E135</f>
        <v>2391.42</v>
      </c>
      <c r="E135" s="51">
        <v>2497.0700000000002</v>
      </c>
      <c r="F135" s="7">
        <f t="shared" si="7"/>
        <v>105.65000000000009</v>
      </c>
      <c r="G135" s="23">
        <f>'СВОД 2014'!$B$231</f>
        <v>3.1</v>
      </c>
      <c r="H135" s="7">
        <f t="shared" si="8"/>
        <v>327.52</v>
      </c>
      <c r="I135" s="10">
        <v>1622</v>
      </c>
      <c r="J135" s="9">
        <f t="shared" ref="J135:J198" si="9">H135-I135</f>
        <v>-1294.48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'Август 2014'!E136</f>
        <v>2377.58</v>
      </c>
      <c r="E136" s="51">
        <v>2653.23</v>
      </c>
      <c r="F136" s="7">
        <f t="shared" si="7"/>
        <v>275.65000000000009</v>
      </c>
      <c r="G136" s="23">
        <f>'СВОД 2014'!$B$231</f>
        <v>3.1</v>
      </c>
      <c r="H136" s="7">
        <f t="shared" si="8"/>
        <v>854.52</v>
      </c>
      <c r="I136" s="10">
        <v>0</v>
      </c>
      <c r="J136" s="9">
        <f t="shared" si="9"/>
        <v>854.52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'Август 2014'!E137</f>
        <v>0</v>
      </c>
      <c r="E137" s="51"/>
      <c r="F137" s="7">
        <f t="shared" si="7"/>
        <v>0</v>
      </c>
      <c r="G137" s="23">
        <f>'СВОД 2014'!$B$231</f>
        <v>3.1</v>
      </c>
      <c r="H137" s="7">
        <f t="shared" si="8"/>
        <v>0</v>
      </c>
      <c r="I137" s="10">
        <v>0</v>
      </c>
      <c r="J137" s="9">
        <f t="shared" si="9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'Август 2014'!E138</f>
        <v>0.64</v>
      </c>
      <c r="E138" s="51">
        <v>3.84</v>
      </c>
      <c r="F138" s="7">
        <f t="shared" si="7"/>
        <v>3.1999999999999997</v>
      </c>
      <c r="G138" s="23">
        <f>'СВОД 2014'!$B$231</f>
        <v>3.1</v>
      </c>
      <c r="H138" s="7">
        <f t="shared" si="8"/>
        <v>9.92</v>
      </c>
      <c r="I138" s="10">
        <v>0</v>
      </c>
      <c r="J138" s="9">
        <f t="shared" si="9"/>
        <v>9.92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'Август 2014'!E139</f>
        <v>0.89</v>
      </c>
      <c r="E139" s="51">
        <v>1021.99</v>
      </c>
      <c r="F139" s="7">
        <f t="shared" si="7"/>
        <v>1021.1</v>
      </c>
      <c r="G139" s="23">
        <f>'СВОД 2014'!$B$231</f>
        <v>3.1</v>
      </c>
      <c r="H139" s="7">
        <f t="shared" si="8"/>
        <v>3165.41</v>
      </c>
      <c r="I139" s="10">
        <v>0</v>
      </c>
      <c r="J139" s="9">
        <f t="shared" si="9"/>
        <v>3165.41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'Август 2014'!E140</f>
        <v>0.72</v>
      </c>
      <c r="E140" s="51">
        <v>0.72</v>
      </c>
      <c r="F140" s="7">
        <f t="shared" si="7"/>
        <v>0</v>
      </c>
      <c r="G140" s="23">
        <f>'СВОД 2014'!$B$231</f>
        <v>3.1</v>
      </c>
      <c r="H140" s="7">
        <f t="shared" si="8"/>
        <v>0</v>
      </c>
      <c r="I140" s="10">
        <v>0</v>
      </c>
      <c r="J140" s="9">
        <f t="shared" si="9"/>
        <v>0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'Август 2014'!E141</f>
        <v>245.5</v>
      </c>
      <c r="E141" s="51">
        <v>389.45</v>
      </c>
      <c r="F141" s="7">
        <f t="shared" si="7"/>
        <v>143.94999999999999</v>
      </c>
      <c r="G141" s="23">
        <f>'СВОД 2014'!$B$231</f>
        <v>3.1</v>
      </c>
      <c r="H141" s="7">
        <f t="shared" si="8"/>
        <v>446.25</v>
      </c>
      <c r="I141" s="10">
        <v>0</v>
      </c>
      <c r="J141" s="9">
        <f t="shared" si="9"/>
        <v>446.25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'Август 2014'!E142</f>
        <v>0</v>
      </c>
      <c r="E142" s="51"/>
      <c r="F142" s="7">
        <f t="shared" si="7"/>
        <v>0</v>
      </c>
      <c r="G142" s="23">
        <f>'СВОД 2014'!$B$231</f>
        <v>3.1</v>
      </c>
      <c r="H142" s="7">
        <f t="shared" si="8"/>
        <v>0</v>
      </c>
      <c r="I142" s="10">
        <v>0</v>
      </c>
      <c r="J142" s="9">
        <f t="shared" si="9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'Август 2014'!E143</f>
        <v>303.73</v>
      </c>
      <c r="E143" s="51">
        <v>318.25</v>
      </c>
      <c r="F143" s="7">
        <f t="shared" si="7"/>
        <v>14.519999999999982</v>
      </c>
      <c r="G143" s="23">
        <f>'СВОД 2014'!$B$231</f>
        <v>3.1</v>
      </c>
      <c r="H143" s="7">
        <f t="shared" si="8"/>
        <v>45.01</v>
      </c>
      <c r="I143" s="10">
        <v>0</v>
      </c>
      <c r="J143" s="9">
        <f t="shared" si="9"/>
        <v>45.01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'Август 2014'!E144</f>
        <v>66.2</v>
      </c>
      <c r="E144" s="51">
        <v>69.86</v>
      </c>
      <c r="F144" s="7">
        <f t="shared" si="7"/>
        <v>3.6599999999999966</v>
      </c>
      <c r="G144" s="23">
        <f>'СВОД 2014'!$B$231</f>
        <v>3.1</v>
      </c>
      <c r="H144" s="7">
        <f t="shared" si="8"/>
        <v>11.35</v>
      </c>
      <c r="I144" s="10">
        <v>0</v>
      </c>
      <c r="J144" s="9">
        <f t="shared" si="9"/>
        <v>11.35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'Август 2014'!E145</f>
        <v>342.1</v>
      </c>
      <c r="E145" s="51">
        <v>365.79</v>
      </c>
      <c r="F145" s="7">
        <f t="shared" si="7"/>
        <v>23.689999999999998</v>
      </c>
      <c r="G145" s="23">
        <f>'СВОД 2014'!$B$231</f>
        <v>3.1</v>
      </c>
      <c r="H145" s="7">
        <f t="shared" si="8"/>
        <v>73.44</v>
      </c>
      <c r="I145" s="10">
        <v>0</v>
      </c>
      <c r="J145" s="9">
        <f t="shared" si="9"/>
        <v>73.44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'Август 2014'!E146</f>
        <v>288.32</v>
      </c>
      <c r="E146" s="51">
        <v>780.24</v>
      </c>
      <c r="F146" s="7">
        <f t="shared" si="7"/>
        <v>491.92</v>
      </c>
      <c r="G146" s="23">
        <f>'СВОД 2014'!$B$231</f>
        <v>3.1</v>
      </c>
      <c r="H146" s="7">
        <f t="shared" si="8"/>
        <v>1524.95</v>
      </c>
      <c r="I146" s="10">
        <v>0</v>
      </c>
      <c r="J146" s="9">
        <f t="shared" si="9"/>
        <v>1524.95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'Август 2014'!E147</f>
        <v>453.7</v>
      </c>
      <c r="E147" s="51">
        <v>518.86</v>
      </c>
      <c r="F147" s="7">
        <f t="shared" si="7"/>
        <v>65.160000000000025</v>
      </c>
      <c r="G147" s="23">
        <f>'СВОД 2014'!$B$231</f>
        <v>3.1</v>
      </c>
      <c r="H147" s="7">
        <f t="shared" si="8"/>
        <v>202</v>
      </c>
      <c r="I147" s="10">
        <v>0</v>
      </c>
      <c r="J147" s="9">
        <f t="shared" si="9"/>
        <v>202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'Август 2014'!E148</f>
        <v>216.82</v>
      </c>
      <c r="E148" s="51">
        <v>287.49</v>
      </c>
      <c r="F148" s="7">
        <f t="shared" si="7"/>
        <v>70.670000000000016</v>
      </c>
      <c r="G148" s="23">
        <f>'СВОД 2014'!$B$231</f>
        <v>3.1</v>
      </c>
      <c r="H148" s="7">
        <f t="shared" si="8"/>
        <v>219.08</v>
      </c>
      <c r="I148" s="10">
        <v>0</v>
      </c>
      <c r="J148" s="9">
        <f t="shared" si="9"/>
        <v>219.08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'Август 2014'!E149</f>
        <v>828.68</v>
      </c>
      <c r="E149" s="51">
        <v>906.4</v>
      </c>
      <c r="F149" s="7">
        <f t="shared" si="7"/>
        <v>77.720000000000027</v>
      </c>
      <c r="G149" s="23">
        <f>'СВОД 2014'!$B$231</f>
        <v>3.1</v>
      </c>
      <c r="H149" s="7">
        <f t="shared" si="8"/>
        <v>240.93</v>
      </c>
      <c r="I149" s="10">
        <v>0</v>
      </c>
      <c r="J149" s="9">
        <f t="shared" si="9"/>
        <v>240.93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'Август 2014'!E150</f>
        <v>726.63</v>
      </c>
      <c r="E150" s="51">
        <v>852.11</v>
      </c>
      <c r="F150" s="7">
        <f t="shared" si="7"/>
        <v>125.48000000000002</v>
      </c>
      <c r="G150" s="23">
        <f>'СВОД 2014'!$B$231</f>
        <v>3.1</v>
      </c>
      <c r="H150" s="7">
        <f t="shared" si="8"/>
        <v>388.99</v>
      </c>
      <c r="I150" s="10">
        <v>0</v>
      </c>
      <c r="J150" s="9">
        <f t="shared" si="9"/>
        <v>388.99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'Август 2014'!E151</f>
        <v>3527.36</v>
      </c>
      <c r="E151" s="51">
        <v>4473.3</v>
      </c>
      <c r="F151" s="7">
        <f t="shared" si="7"/>
        <v>945.94</v>
      </c>
      <c r="G151" s="23">
        <f>'СВОД 2014'!$B$231</f>
        <v>3.1</v>
      </c>
      <c r="H151" s="7">
        <f t="shared" si="8"/>
        <v>2932.41</v>
      </c>
      <c r="I151" s="10">
        <v>630</v>
      </c>
      <c r="J151" s="9">
        <f t="shared" si="9"/>
        <v>2302.41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'Август 2014'!E152</f>
        <v>2050.4899999999998</v>
      </c>
      <c r="E152" s="51">
        <v>2323.6</v>
      </c>
      <c r="F152" s="7">
        <f t="shared" si="7"/>
        <v>273.11000000000013</v>
      </c>
      <c r="G152" s="23">
        <f>'СВОД 2014'!$B$231</f>
        <v>3.1</v>
      </c>
      <c r="H152" s="7">
        <f t="shared" si="8"/>
        <v>846.64</v>
      </c>
      <c r="I152" s="10">
        <v>0</v>
      </c>
      <c r="J152" s="9">
        <f t="shared" si="9"/>
        <v>846.64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'Август 2014'!E153</f>
        <v>0</v>
      </c>
      <c r="E153" s="51"/>
      <c r="F153" s="7">
        <f t="shared" si="7"/>
        <v>0</v>
      </c>
      <c r="G153" s="23">
        <f>'СВОД 2014'!$B$231</f>
        <v>3.1</v>
      </c>
      <c r="H153" s="7">
        <f t="shared" si="8"/>
        <v>0</v>
      </c>
      <c r="I153" s="10">
        <v>0</v>
      </c>
      <c r="J153" s="9">
        <f t="shared" si="9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'Август 2014'!E154</f>
        <v>0</v>
      </c>
      <c r="E154" s="51"/>
      <c r="F154" s="7">
        <f t="shared" si="7"/>
        <v>0</v>
      </c>
      <c r="G154" s="23">
        <f>'СВОД 2014'!$B$231</f>
        <v>3.1</v>
      </c>
      <c r="H154" s="7">
        <f t="shared" si="8"/>
        <v>0</v>
      </c>
      <c r="I154" s="10">
        <v>0</v>
      </c>
      <c r="J154" s="9">
        <f t="shared" si="9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'Август 2014'!E155</f>
        <v>0</v>
      </c>
      <c r="E155" s="51"/>
      <c r="F155" s="7">
        <f t="shared" si="7"/>
        <v>0</v>
      </c>
      <c r="G155" s="23">
        <f>'СВОД 2014'!$B$231</f>
        <v>3.1</v>
      </c>
      <c r="H155" s="7">
        <f t="shared" si="8"/>
        <v>0</v>
      </c>
      <c r="I155" s="10">
        <v>0</v>
      </c>
      <c r="J155" s="9">
        <f t="shared" si="9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'Август 2014'!E156</f>
        <v>1985.55</v>
      </c>
      <c r="E156" s="51">
        <v>2018.47</v>
      </c>
      <c r="F156" s="7">
        <f t="shared" si="7"/>
        <v>32.920000000000073</v>
      </c>
      <c r="G156" s="23">
        <f>'СВОД 2014'!$B$231</f>
        <v>3.1</v>
      </c>
      <c r="H156" s="7">
        <f t="shared" si="8"/>
        <v>102.05</v>
      </c>
      <c r="I156" s="10">
        <v>0</v>
      </c>
      <c r="J156" s="9">
        <f t="shared" si="9"/>
        <v>102.05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'Август 2014'!E157</f>
        <v>0</v>
      </c>
      <c r="E157" s="51"/>
      <c r="F157" s="7">
        <f t="shared" si="7"/>
        <v>0</v>
      </c>
      <c r="G157" s="23">
        <f>'СВОД 2014'!$B$231</f>
        <v>3.1</v>
      </c>
      <c r="H157" s="7">
        <f t="shared" si="8"/>
        <v>0</v>
      </c>
      <c r="I157" s="10">
        <v>0</v>
      </c>
      <c r="J157" s="9">
        <f t="shared" si="9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'Август 2014'!E158</f>
        <v>0</v>
      </c>
      <c r="E158" s="51"/>
      <c r="F158" s="7">
        <f t="shared" si="7"/>
        <v>0</v>
      </c>
      <c r="G158" s="23">
        <f>'СВОД 2014'!$B$231</f>
        <v>3.1</v>
      </c>
      <c r="H158" s="7">
        <f t="shared" si="8"/>
        <v>0</v>
      </c>
      <c r="I158" s="10">
        <v>0</v>
      </c>
      <c r="J158" s="9">
        <f t="shared" si="9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'Август 2014'!E159</f>
        <v>159.57</v>
      </c>
      <c r="E159" s="51">
        <v>266.16000000000003</v>
      </c>
      <c r="F159" s="7">
        <f t="shared" si="7"/>
        <v>106.59000000000003</v>
      </c>
      <c r="G159" s="23">
        <f>'СВОД 2014'!$B$231</f>
        <v>3.1</v>
      </c>
      <c r="H159" s="7">
        <f t="shared" si="8"/>
        <v>330.43</v>
      </c>
      <c r="I159" s="10">
        <f>1208+833</f>
        <v>2041</v>
      </c>
      <c r="J159" s="9">
        <f t="shared" si="9"/>
        <v>-1710.57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'Август 2014'!E160</f>
        <v>0</v>
      </c>
      <c r="E160" s="51"/>
      <c r="F160" s="7">
        <f t="shared" si="7"/>
        <v>0</v>
      </c>
      <c r="G160" s="23">
        <f>'СВОД 2014'!$B$231</f>
        <v>3.1</v>
      </c>
      <c r="H160" s="7">
        <f t="shared" si="8"/>
        <v>0</v>
      </c>
      <c r="I160" s="10">
        <v>0</v>
      </c>
      <c r="J160" s="9">
        <f t="shared" si="9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'Август 2014'!E161</f>
        <v>214.34</v>
      </c>
      <c r="E161" s="51">
        <v>239.75</v>
      </c>
      <c r="F161" s="7">
        <f t="shared" si="7"/>
        <v>25.409999999999997</v>
      </c>
      <c r="G161" s="23">
        <f>'СВОД 2014'!$B$231</f>
        <v>3.1</v>
      </c>
      <c r="H161" s="7">
        <f t="shared" si="8"/>
        <v>78.77</v>
      </c>
      <c r="I161" s="10">
        <v>0</v>
      </c>
      <c r="J161" s="9">
        <f t="shared" si="9"/>
        <v>78.77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'Август 2014'!E162</f>
        <v>0</v>
      </c>
      <c r="E162" s="51"/>
      <c r="F162" s="7">
        <f t="shared" si="7"/>
        <v>0</v>
      </c>
      <c r="G162" s="23">
        <f>'СВОД 2014'!$B$231</f>
        <v>3.1</v>
      </c>
      <c r="H162" s="7">
        <f t="shared" si="8"/>
        <v>0</v>
      </c>
      <c r="I162" s="10">
        <v>0</v>
      </c>
      <c r="J162" s="9">
        <f t="shared" si="9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'Август 2014'!E163</f>
        <v>0</v>
      </c>
      <c r="E163" s="51"/>
      <c r="F163" s="7">
        <f t="shared" si="7"/>
        <v>0</v>
      </c>
      <c r="G163" s="23">
        <f>'СВОД 2014'!$B$231</f>
        <v>3.1</v>
      </c>
      <c r="H163" s="7">
        <f t="shared" si="8"/>
        <v>0</v>
      </c>
      <c r="I163" s="10">
        <v>0</v>
      </c>
      <c r="J163" s="9">
        <f t="shared" si="9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'Август 2014'!E164</f>
        <v>0</v>
      </c>
      <c r="E164" s="51"/>
      <c r="F164" s="7">
        <f t="shared" si="7"/>
        <v>0</v>
      </c>
      <c r="G164" s="23">
        <f>'СВОД 2014'!$B$231</f>
        <v>3.1</v>
      </c>
      <c r="H164" s="7">
        <f t="shared" si="8"/>
        <v>0</v>
      </c>
      <c r="I164" s="10">
        <v>0</v>
      </c>
      <c r="J164" s="9">
        <f t="shared" si="9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'Август 2014'!E165</f>
        <v>118.75</v>
      </c>
      <c r="E165" s="51">
        <v>163.13</v>
      </c>
      <c r="F165" s="7">
        <f t="shared" si="7"/>
        <v>44.379999999999995</v>
      </c>
      <c r="G165" s="23">
        <f>'СВОД 2014'!$B$231</f>
        <v>3.1</v>
      </c>
      <c r="H165" s="7">
        <f t="shared" si="8"/>
        <v>137.58000000000001</v>
      </c>
      <c r="I165" s="10">
        <v>0</v>
      </c>
      <c r="J165" s="9">
        <f t="shared" si="9"/>
        <v>137.58000000000001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'Август 2014'!E166</f>
        <v>1296.3800000000001</v>
      </c>
      <c r="E166" s="51">
        <v>1296.56</v>
      </c>
      <c r="F166" s="7">
        <f t="shared" si="7"/>
        <v>0.17999999999983629</v>
      </c>
      <c r="G166" s="23">
        <f>'СВОД 2014'!$B$231</f>
        <v>3.1</v>
      </c>
      <c r="H166" s="7">
        <f t="shared" si="8"/>
        <v>0.56000000000000005</v>
      </c>
      <c r="I166" s="10">
        <v>0</v>
      </c>
      <c r="J166" s="9">
        <f t="shared" si="9"/>
        <v>0.56000000000000005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'Август 2014'!E167</f>
        <v>0</v>
      </c>
      <c r="E167" s="51"/>
      <c r="F167" s="7">
        <f t="shared" si="7"/>
        <v>0</v>
      </c>
      <c r="G167" s="23">
        <f>'СВОД 2014'!$B$231</f>
        <v>3.1</v>
      </c>
      <c r="H167" s="7">
        <f t="shared" si="8"/>
        <v>0</v>
      </c>
      <c r="I167" s="10">
        <v>0</v>
      </c>
      <c r="J167" s="9">
        <f t="shared" si="9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'Август 2014'!E168</f>
        <v>0</v>
      </c>
      <c r="E168" s="51"/>
      <c r="F168" s="7">
        <f t="shared" si="7"/>
        <v>0</v>
      </c>
      <c r="G168" s="23">
        <f>'СВОД 2014'!$B$231</f>
        <v>3.1</v>
      </c>
      <c r="H168" s="7">
        <f t="shared" si="8"/>
        <v>0</v>
      </c>
      <c r="I168" s="10">
        <v>0</v>
      </c>
      <c r="J168" s="9">
        <f t="shared" si="9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'Август 2014'!E169</f>
        <v>294.02</v>
      </c>
      <c r="E169" s="51">
        <v>710.94</v>
      </c>
      <c r="F169" s="7">
        <f t="shared" si="7"/>
        <v>416.92000000000007</v>
      </c>
      <c r="G169" s="23">
        <f>'СВОД 2014'!$B$231</f>
        <v>3.1</v>
      </c>
      <c r="H169" s="7">
        <f t="shared" si="8"/>
        <v>1292.45</v>
      </c>
      <c r="I169" s="10">
        <v>2480</v>
      </c>
      <c r="J169" s="9">
        <f t="shared" si="9"/>
        <v>-1187.55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'Август 2014'!E170</f>
        <v>0</v>
      </c>
      <c r="E170" s="51"/>
      <c r="F170" s="7">
        <f t="shared" si="7"/>
        <v>0</v>
      </c>
      <c r="G170" s="23">
        <f>'СВОД 2014'!$B$231</f>
        <v>3.1</v>
      </c>
      <c r="H170" s="7">
        <f t="shared" si="8"/>
        <v>0</v>
      </c>
      <c r="I170" s="10">
        <v>0</v>
      </c>
      <c r="J170" s="9">
        <f t="shared" si="9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171">
        <v>1.54</v>
      </c>
      <c r="E171" s="172">
        <v>126.55</v>
      </c>
      <c r="F171" s="7">
        <f t="shared" si="7"/>
        <v>125.00999999999999</v>
      </c>
      <c r="G171" s="23">
        <f>'СВОД 2014'!$B$231</f>
        <v>3.1</v>
      </c>
      <c r="H171" s="7">
        <f t="shared" si="8"/>
        <v>387.53</v>
      </c>
      <c r="I171" s="10">
        <v>0</v>
      </c>
      <c r="J171" s="9">
        <f t="shared" si="9"/>
        <v>387.53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'Август 2014'!E172</f>
        <v>0</v>
      </c>
      <c r="E172" s="51"/>
      <c r="F172" s="7">
        <f t="shared" si="7"/>
        <v>0</v>
      </c>
      <c r="G172" s="23">
        <f>'СВОД 2014'!$B$231</f>
        <v>3.1</v>
      </c>
      <c r="H172" s="7">
        <f t="shared" si="8"/>
        <v>0</v>
      </c>
      <c r="I172" s="10">
        <v>0</v>
      </c>
      <c r="J172" s="9">
        <f t="shared" si="9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'Август 2014'!E173</f>
        <v>1026.21</v>
      </c>
      <c r="E173" s="51">
        <v>1570.25</v>
      </c>
      <c r="F173" s="7">
        <f t="shared" si="7"/>
        <v>544.04</v>
      </c>
      <c r="G173" s="23">
        <f>'СВОД 2014'!$B$231</f>
        <v>3.1</v>
      </c>
      <c r="H173" s="7">
        <f t="shared" si="8"/>
        <v>1686.52</v>
      </c>
      <c r="I173" s="10">
        <v>0</v>
      </c>
      <c r="J173" s="9">
        <f t="shared" si="9"/>
        <v>1686.52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'Август 2014'!E174</f>
        <v>0.86</v>
      </c>
      <c r="E174" s="51">
        <v>2.39</v>
      </c>
      <c r="F174" s="7">
        <f t="shared" si="7"/>
        <v>1.5300000000000002</v>
      </c>
      <c r="G174" s="23">
        <f>'СВОД 2014'!$B$231</f>
        <v>3.1</v>
      </c>
      <c r="H174" s="7">
        <f t="shared" si="8"/>
        <v>4.74</v>
      </c>
      <c r="I174" s="10">
        <v>0</v>
      </c>
      <c r="J174" s="9">
        <f t="shared" si="9"/>
        <v>4.74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'Август 2014'!E175</f>
        <v>0</v>
      </c>
      <c r="E175" s="51"/>
      <c r="F175" s="7">
        <f t="shared" si="7"/>
        <v>0</v>
      </c>
      <c r="G175" s="23">
        <f>'СВОД 2014'!$B$231</f>
        <v>3.1</v>
      </c>
      <c r="H175" s="7">
        <f t="shared" si="8"/>
        <v>0</v>
      </c>
      <c r="I175" s="10">
        <v>0</v>
      </c>
      <c r="J175" s="9">
        <f t="shared" si="9"/>
        <v>0</v>
      </c>
    </row>
    <row r="176" spans="1:10" ht="15.95" customHeight="1" x14ac:dyDescent="0.25">
      <c r="A176" s="142" t="str">
        <f>'СВОД 2014'!$A176</f>
        <v>Еременко А. А.</v>
      </c>
      <c r="B176" s="2">
        <f>'СВОД 2014'!B176</f>
        <v>148</v>
      </c>
      <c r="C176" s="18">
        <f>'СВОД 2014'!C176</f>
        <v>0</v>
      </c>
      <c r="D176" s="59">
        <f>'Август 2014'!E176</f>
        <v>6.82</v>
      </c>
      <c r="E176" s="51">
        <v>87.64</v>
      </c>
      <c r="F176" s="60">
        <f t="shared" si="7"/>
        <v>80.819999999999993</v>
      </c>
      <c r="G176" s="23">
        <f>'СВОД 2014'!$B$231</f>
        <v>3.1</v>
      </c>
      <c r="H176" s="7">
        <f t="shared" si="8"/>
        <v>250.54</v>
      </c>
      <c r="I176" s="10">
        <v>0</v>
      </c>
      <c r="J176" s="61">
        <f t="shared" si="9"/>
        <v>250.54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'Август 2014'!E177</f>
        <v>574.39</v>
      </c>
      <c r="E177" s="51">
        <v>600.75</v>
      </c>
      <c r="F177" s="7">
        <f t="shared" si="7"/>
        <v>26.360000000000014</v>
      </c>
      <c r="G177" s="23">
        <f>'СВОД 2014'!$B$231</f>
        <v>3.1</v>
      </c>
      <c r="H177" s="7">
        <f t="shared" si="8"/>
        <v>81.72</v>
      </c>
      <c r="I177" s="10">
        <v>0</v>
      </c>
      <c r="J177" s="9">
        <f t="shared" si="9"/>
        <v>81.72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'Август 2014'!E178</f>
        <v>0</v>
      </c>
      <c r="E178" s="51"/>
      <c r="F178" s="7">
        <f t="shared" si="7"/>
        <v>0</v>
      </c>
      <c r="G178" s="23">
        <f>'СВОД 2014'!$B$231</f>
        <v>3.1</v>
      </c>
      <c r="H178" s="7">
        <f t="shared" si="8"/>
        <v>0</v>
      </c>
      <c r="I178" s="10">
        <v>0</v>
      </c>
      <c r="J178" s="9">
        <f t="shared" si="9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'Август 2014'!E179</f>
        <v>3.96</v>
      </c>
      <c r="E179" s="51">
        <v>41.42</v>
      </c>
      <c r="F179" s="7">
        <f t="shared" si="7"/>
        <v>37.46</v>
      </c>
      <c r="G179" s="23">
        <f>'СВОД 2014'!$B$231</f>
        <v>3.1</v>
      </c>
      <c r="H179" s="7">
        <f t="shared" si="8"/>
        <v>116.13</v>
      </c>
      <c r="I179" s="10">
        <v>0</v>
      </c>
      <c r="J179" s="9">
        <f t="shared" si="9"/>
        <v>116.13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'Август 2014'!E180</f>
        <v>0</v>
      </c>
      <c r="E180" s="51"/>
      <c r="F180" s="7">
        <f t="shared" si="7"/>
        <v>0</v>
      </c>
      <c r="G180" s="23">
        <f>'СВОД 2014'!$B$231</f>
        <v>3.1</v>
      </c>
      <c r="H180" s="7">
        <f t="shared" si="8"/>
        <v>0</v>
      </c>
      <c r="I180" s="10">
        <v>0</v>
      </c>
      <c r="J180" s="9">
        <f t="shared" si="9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'Август 2014'!E181</f>
        <v>1895.12</v>
      </c>
      <c r="E181" s="51">
        <v>1987.38</v>
      </c>
      <c r="F181" s="7">
        <f t="shared" si="7"/>
        <v>92.260000000000218</v>
      </c>
      <c r="G181" s="23">
        <f>'СВОД 2014'!$B$231</f>
        <v>3.1</v>
      </c>
      <c r="H181" s="7">
        <f t="shared" si="8"/>
        <v>286.01</v>
      </c>
      <c r="I181" s="10">
        <v>0</v>
      </c>
      <c r="J181" s="9">
        <f t="shared" si="9"/>
        <v>286.01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'Август 2014'!E182</f>
        <v>93.58</v>
      </c>
      <c r="E182" s="51">
        <v>93.69</v>
      </c>
      <c r="F182" s="7">
        <f t="shared" si="7"/>
        <v>0.10999999999999943</v>
      </c>
      <c r="G182" s="23">
        <f>'СВОД 2014'!$B$231</f>
        <v>3.1</v>
      </c>
      <c r="H182" s="7">
        <f t="shared" si="8"/>
        <v>0.34</v>
      </c>
      <c r="I182" s="10">
        <v>0</v>
      </c>
      <c r="J182" s="9">
        <f t="shared" si="9"/>
        <v>0.34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'Август 2014'!E183</f>
        <v>994.1</v>
      </c>
      <c r="E183" s="51">
        <v>1894.4</v>
      </c>
      <c r="F183" s="7">
        <f t="shared" si="7"/>
        <v>900.30000000000007</v>
      </c>
      <c r="G183" s="23">
        <f>'СВОД 2014'!$B$231</f>
        <v>3.1</v>
      </c>
      <c r="H183" s="7">
        <f t="shared" si="8"/>
        <v>2790.93</v>
      </c>
      <c r="I183" s="10">
        <v>2000</v>
      </c>
      <c r="J183" s="9">
        <f t="shared" si="9"/>
        <v>790.92999999999984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'Август 2014'!E184</f>
        <v>38.69</v>
      </c>
      <c r="E184" s="51">
        <v>81.86</v>
      </c>
      <c r="F184" s="7">
        <f t="shared" si="7"/>
        <v>43.17</v>
      </c>
      <c r="G184" s="23">
        <f>'СВОД 2014'!$B$231</f>
        <v>3.1</v>
      </c>
      <c r="H184" s="7">
        <f t="shared" si="8"/>
        <v>133.83000000000001</v>
      </c>
      <c r="I184" s="10">
        <v>0</v>
      </c>
      <c r="J184" s="9">
        <f t="shared" si="9"/>
        <v>133.83000000000001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'Август 2014'!E185</f>
        <v>11.1</v>
      </c>
      <c r="E185" s="51">
        <v>11.78</v>
      </c>
      <c r="F185" s="7">
        <f t="shared" si="7"/>
        <v>0.67999999999999972</v>
      </c>
      <c r="G185" s="23">
        <f>'СВОД 2014'!$B$231</f>
        <v>3.1</v>
      </c>
      <c r="H185" s="7">
        <f t="shared" si="8"/>
        <v>2.11</v>
      </c>
      <c r="I185" s="10">
        <v>0</v>
      </c>
      <c r="J185" s="9">
        <f t="shared" si="9"/>
        <v>2.11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'Август 2014'!E186</f>
        <v>18300.580000000002</v>
      </c>
      <c r="E186" s="51">
        <v>18892.41</v>
      </c>
      <c r="F186" s="7">
        <f t="shared" si="7"/>
        <v>591.82999999999811</v>
      </c>
      <c r="G186" s="23">
        <f>'СВОД 2014'!$B$231</f>
        <v>3.1</v>
      </c>
      <c r="H186" s="7">
        <f t="shared" si="8"/>
        <v>1834.67</v>
      </c>
      <c r="I186" s="10">
        <v>0</v>
      </c>
      <c r="J186" s="9">
        <f t="shared" si="9"/>
        <v>1834.67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'Август 2014'!E187</f>
        <v>8344.73</v>
      </c>
      <c r="E187" s="51">
        <v>8892.01</v>
      </c>
      <c r="F187" s="7">
        <f t="shared" si="7"/>
        <v>547.28000000000065</v>
      </c>
      <c r="G187" s="23">
        <f>'СВОД 2014'!$B$231</f>
        <v>3.1</v>
      </c>
      <c r="H187" s="7">
        <f t="shared" si="8"/>
        <v>1696.57</v>
      </c>
      <c r="I187" s="10">
        <v>1500</v>
      </c>
      <c r="J187" s="9">
        <f t="shared" si="9"/>
        <v>196.56999999999994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'Август 2014'!E188</f>
        <v>229.48</v>
      </c>
      <c r="E188" s="51">
        <v>323.44</v>
      </c>
      <c r="F188" s="7">
        <f t="shared" si="7"/>
        <v>93.960000000000008</v>
      </c>
      <c r="G188" s="23">
        <f>'СВОД 2014'!$B$231</f>
        <v>3.1</v>
      </c>
      <c r="H188" s="7">
        <f t="shared" si="8"/>
        <v>291.27999999999997</v>
      </c>
      <c r="I188" s="10">
        <v>0</v>
      </c>
      <c r="J188" s="9">
        <f t="shared" si="9"/>
        <v>291.27999999999997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'Август 2014'!E189</f>
        <v>0</v>
      </c>
      <c r="E189" s="51"/>
      <c r="F189" s="7">
        <f t="shared" si="7"/>
        <v>0</v>
      </c>
      <c r="G189" s="23">
        <f>'СВОД 2014'!$B$231</f>
        <v>3.1</v>
      </c>
      <c r="H189" s="7">
        <f t="shared" si="8"/>
        <v>0</v>
      </c>
      <c r="I189" s="10">
        <v>0</v>
      </c>
      <c r="J189" s="9">
        <f t="shared" si="9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'Август 2014'!E190</f>
        <v>1107.8800000000001</v>
      </c>
      <c r="E190" s="51">
        <v>1115.8699999999999</v>
      </c>
      <c r="F190" s="7">
        <f t="shared" si="7"/>
        <v>7.9899999999997817</v>
      </c>
      <c r="G190" s="23">
        <f>'СВОД 2014'!$B$231</f>
        <v>3.1</v>
      </c>
      <c r="H190" s="7">
        <f t="shared" si="8"/>
        <v>24.77</v>
      </c>
      <c r="I190" s="10">
        <v>0</v>
      </c>
      <c r="J190" s="9">
        <f t="shared" si="9"/>
        <v>24.77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'Август 2014'!E191</f>
        <v>0</v>
      </c>
      <c r="E191" s="51"/>
      <c r="F191" s="7">
        <f t="shared" si="7"/>
        <v>0</v>
      </c>
      <c r="G191" s="23">
        <f>'СВОД 2014'!$B$231</f>
        <v>3.1</v>
      </c>
      <c r="H191" s="7">
        <f t="shared" si="8"/>
        <v>0</v>
      </c>
      <c r="I191" s="10">
        <v>0</v>
      </c>
      <c r="J191" s="9">
        <f t="shared" si="9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'Август 2014'!E192</f>
        <v>8.89</v>
      </c>
      <c r="E192" s="51">
        <v>9.01</v>
      </c>
      <c r="F192" s="7">
        <f t="shared" si="7"/>
        <v>0.11999999999999922</v>
      </c>
      <c r="G192" s="23">
        <f>'СВОД 2014'!$B$231</f>
        <v>3.1</v>
      </c>
      <c r="H192" s="7">
        <f t="shared" si="8"/>
        <v>0.37</v>
      </c>
      <c r="I192" s="10">
        <v>0</v>
      </c>
      <c r="J192" s="9">
        <f t="shared" si="9"/>
        <v>0.37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171">
        <v>1.47</v>
      </c>
      <c r="E193" s="172">
        <v>3.15</v>
      </c>
      <c r="F193" s="7">
        <f t="shared" si="7"/>
        <v>1.68</v>
      </c>
      <c r="G193" s="23">
        <f>'СВОД 2014'!$B$231</f>
        <v>3.1</v>
      </c>
      <c r="H193" s="7">
        <f t="shared" si="8"/>
        <v>5.21</v>
      </c>
      <c r="I193" s="10">
        <v>0</v>
      </c>
      <c r="J193" s="9">
        <f t="shared" si="9"/>
        <v>5.21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'Август 2014'!E194</f>
        <v>17.5</v>
      </c>
      <c r="E194" s="51">
        <v>27.28</v>
      </c>
      <c r="F194" s="7">
        <f t="shared" si="7"/>
        <v>9.7800000000000011</v>
      </c>
      <c r="G194" s="23">
        <f>'СВОД 2014'!$B$231</f>
        <v>3.1</v>
      </c>
      <c r="H194" s="7">
        <f t="shared" si="8"/>
        <v>30.32</v>
      </c>
      <c r="I194" s="10">
        <v>0</v>
      </c>
      <c r="J194" s="9">
        <f t="shared" si="9"/>
        <v>30.32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'Август 2014'!E195</f>
        <v>581.25</v>
      </c>
      <c r="E195" s="51">
        <v>631.32000000000005</v>
      </c>
      <c r="F195" s="7">
        <f t="shared" ref="F195:F216" si="10">E195-D195</f>
        <v>50.07000000000005</v>
      </c>
      <c r="G195" s="23">
        <f>'СВОД 2014'!$B$231</f>
        <v>3.1</v>
      </c>
      <c r="H195" s="7">
        <f t="shared" ref="H195:H216" si="11">ROUND(F195*G195,2)</f>
        <v>155.22</v>
      </c>
      <c r="I195" s="10">
        <v>0</v>
      </c>
      <c r="J195" s="9">
        <f t="shared" si="9"/>
        <v>155.22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'Август 2014'!E196</f>
        <v>125.29</v>
      </c>
      <c r="E196" s="51">
        <v>148.57</v>
      </c>
      <c r="F196" s="7">
        <f t="shared" si="10"/>
        <v>23.279999999999987</v>
      </c>
      <c r="G196" s="23">
        <f>'СВОД 2014'!$B$231</f>
        <v>3.1</v>
      </c>
      <c r="H196" s="7">
        <f t="shared" si="11"/>
        <v>72.17</v>
      </c>
      <c r="I196" s="10">
        <v>0</v>
      </c>
      <c r="J196" s="9">
        <f t="shared" si="9"/>
        <v>72.17</v>
      </c>
    </row>
    <row r="197" spans="1:10" ht="15.95" customHeight="1" x14ac:dyDescent="0.25">
      <c r="A197" s="133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'Август 2014'!E197</f>
        <v>0.48</v>
      </c>
      <c r="E197" s="51">
        <v>0.48</v>
      </c>
      <c r="F197" s="7">
        <f t="shared" si="10"/>
        <v>0</v>
      </c>
      <c r="G197" s="23">
        <f>'СВОД 2014'!$B$231</f>
        <v>3.1</v>
      </c>
      <c r="H197" s="7">
        <f t="shared" si="11"/>
        <v>0</v>
      </c>
      <c r="I197" s="10">
        <v>0</v>
      </c>
      <c r="J197" s="9">
        <f t="shared" si="9"/>
        <v>0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'Август 2014'!E198</f>
        <v>0</v>
      </c>
      <c r="E198" s="51"/>
      <c r="F198" s="7">
        <f t="shared" si="10"/>
        <v>0</v>
      </c>
      <c r="G198" s="23">
        <f>'СВОД 2014'!$B$231</f>
        <v>3.1</v>
      </c>
      <c r="H198" s="7">
        <f t="shared" si="11"/>
        <v>0</v>
      </c>
      <c r="I198" s="10">
        <v>0</v>
      </c>
      <c r="J198" s="9">
        <f t="shared" si="9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'Август 2014'!E199</f>
        <v>0</v>
      </c>
      <c r="E199" s="51"/>
      <c r="F199" s="7">
        <f t="shared" si="10"/>
        <v>0</v>
      </c>
      <c r="G199" s="23">
        <f>'СВОД 2014'!$B$231</f>
        <v>3.1</v>
      </c>
      <c r="H199" s="7">
        <f t="shared" si="11"/>
        <v>0</v>
      </c>
      <c r="I199" s="10">
        <v>0</v>
      </c>
      <c r="J199" s="9">
        <f t="shared" ref="J199:J215" si="12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'Август 2014'!E200</f>
        <v>0</v>
      </c>
      <c r="E200" s="51"/>
      <c r="F200" s="7">
        <f t="shared" si="10"/>
        <v>0</v>
      </c>
      <c r="G200" s="23">
        <f>'СВОД 2014'!$B$231</f>
        <v>3.1</v>
      </c>
      <c r="H200" s="7">
        <f t="shared" si="11"/>
        <v>0</v>
      </c>
      <c r="I200" s="10">
        <v>0</v>
      </c>
      <c r="J200" s="9">
        <f t="shared" si="12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'Август 2014'!E201</f>
        <v>0</v>
      </c>
      <c r="E201" s="51"/>
      <c r="F201" s="7">
        <f t="shared" si="10"/>
        <v>0</v>
      </c>
      <c r="G201" s="23">
        <f>'СВОД 2014'!$B$231</f>
        <v>3.1</v>
      </c>
      <c r="H201" s="7">
        <f t="shared" si="11"/>
        <v>0</v>
      </c>
      <c r="I201" s="10">
        <v>0</v>
      </c>
      <c r="J201" s="9">
        <f t="shared" si="12"/>
        <v>0</v>
      </c>
    </row>
    <row r="202" spans="1:10" ht="15.95" customHeight="1" x14ac:dyDescent="0.25">
      <c r="A202" s="133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'Август 2014'!E202</f>
        <v>5.67</v>
      </c>
      <c r="E202" s="51">
        <v>28.72</v>
      </c>
      <c r="F202" s="7">
        <f t="shared" si="10"/>
        <v>23.049999999999997</v>
      </c>
      <c r="G202" s="23">
        <f>'СВОД 2014'!$B$231</f>
        <v>3.1</v>
      </c>
      <c r="H202" s="7">
        <f t="shared" si="11"/>
        <v>71.459999999999994</v>
      </c>
      <c r="I202" s="10">
        <v>0</v>
      </c>
      <c r="J202" s="9">
        <f t="shared" si="12"/>
        <v>71.459999999999994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'Август 2014'!E203</f>
        <v>528.70000000000005</v>
      </c>
      <c r="E203" s="51">
        <v>706.9</v>
      </c>
      <c r="F203" s="7">
        <f t="shared" si="10"/>
        <v>178.19999999999993</v>
      </c>
      <c r="G203" s="23">
        <f>'СВОД 2014'!$B$231</f>
        <v>3.1</v>
      </c>
      <c r="H203" s="7">
        <f t="shared" si="11"/>
        <v>552.41999999999996</v>
      </c>
      <c r="I203" s="10">
        <v>1926.7</v>
      </c>
      <c r="J203" s="9">
        <f t="shared" si="12"/>
        <v>-1374.2800000000002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'Август 2014'!E204</f>
        <v>0</v>
      </c>
      <c r="E204" s="51"/>
      <c r="F204" s="7">
        <f t="shared" si="10"/>
        <v>0</v>
      </c>
      <c r="G204" s="23">
        <f>'СВОД 2014'!$B$231</f>
        <v>3.1</v>
      </c>
      <c r="H204" s="7">
        <f t="shared" si="11"/>
        <v>0</v>
      </c>
      <c r="I204" s="10">
        <v>0</v>
      </c>
      <c r="J204" s="9">
        <f t="shared" si="12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'Август 2014'!E205</f>
        <v>0</v>
      </c>
      <c r="E205" s="51"/>
      <c r="F205" s="7">
        <f t="shared" si="10"/>
        <v>0</v>
      </c>
      <c r="G205" s="23">
        <f>'СВОД 2014'!$B$231</f>
        <v>3.1</v>
      </c>
      <c r="H205" s="7">
        <f t="shared" si="11"/>
        <v>0</v>
      </c>
      <c r="I205" s="10">
        <v>0</v>
      </c>
      <c r="J205" s="9">
        <f t="shared" si="12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'Август 2014'!E206</f>
        <v>0</v>
      </c>
      <c r="E206" s="51"/>
      <c r="F206" s="7">
        <f t="shared" si="10"/>
        <v>0</v>
      </c>
      <c r="G206" s="23">
        <f>'СВОД 2014'!$B$231</f>
        <v>3.1</v>
      </c>
      <c r="H206" s="7">
        <f t="shared" si="11"/>
        <v>0</v>
      </c>
      <c r="I206" s="10">
        <v>0</v>
      </c>
      <c r="J206" s="9">
        <f t="shared" si="12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'Август 2014'!E207</f>
        <v>541.47</v>
      </c>
      <c r="E207" s="51">
        <v>669.21</v>
      </c>
      <c r="F207" s="7">
        <f t="shared" si="10"/>
        <v>127.74000000000001</v>
      </c>
      <c r="G207" s="23">
        <f>'СВОД 2014'!$B$231</f>
        <v>3.1</v>
      </c>
      <c r="H207" s="7">
        <f t="shared" si="11"/>
        <v>395.99</v>
      </c>
      <c r="I207" s="10">
        <v>0</v>
      </c>
      <c r="J207" s="9">
        <f t="shared" si="12"/>
        <v>395.99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'Август 2014'!E208</f>
        <v>3886.24</v>
      </c>
      <c r="E208" s="51">
        <v>7301.39</v>
      </c>
      <c r="F208" s="7">
        <f t="shared" si="10"/>
        <v>3415.1500000000005</v>
      </c>
      <c r="G208" s="23">
        <f>'СВОД 2014'!$B$231</f>
        <v>3.1</v>
      </c>
      <c r="H208" s="7">
        <f t="shared" si="11"/>
        <v>10586.97</v>
      </c>
      <c r="I208" s="10">
        <v>8467</v>
      </c>
      <c r="J208" s="9">
        <f t="shared" si="12"/>
        <v>2119.9699999999993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'Август 2014'!E209</f>
        <v>1.1000000000000001</v>
      </c>
      <c r="E209" s="51">
        <v>501.39</v>
      </c>
      <c r="F209" s="7">
        <f t="shared" si="10"/>
        <v>500.28999999999996</v>
      </c>
      <c r="G209" s="23">
        <f>'СВОД 2014'!$B$231</f>
        <v>3.1</v>
      </c>
      <c r="H209" s="7">
        <f t="shared" si="11"/>
        <v>1550.9</v>
      </c>
      <c r="I209" s="10">
        <v>0</v>
      </c>
      <c r="J209" s="9">
        <f t="shared" si="12"/>
        <v>1550.9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'Август 2014'!E210</f>
        <v>0</v>
      </c>
      <c r="E210" s="51"/>
      <c r="F210" s="7">
        <f t="shared" si="10"/>
        <v>0</v>
      </c>
      <c r="G210" s="23">
        <f>'СВОД 2014'!$B$231</f>
        <v>3.1</v>
      </c>
      <c r="H210" s="7">
        <f t="shared" si="11"/>
        <v>0</v>
      </c>
      <c r="I210" s="10">
        <v>0</v>
      </c>
      <c r="J210" s="9">
        <f t="shared" si="12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'Август 2014'!E211</f>
        <v>5662.82</v>
      </c>
      <c r="E211" s="51">
        <v>5950.03</v>
      </c>
      <c r="F211" s="7">
        <f t="shared" si="10"/>
        <v>287.21000000000004</v>
      </c>
      <c r="G211" s="23">
        <f>'СВОД 2014'!$B$231</f>
        <v>3.1</v>
      </c>
      <c r="H211" s="7">
        <f t="shared" si="11"/>
        <v>890.35</v>
      </c>
      <c r="I211" s="10">
        <v>0</v>
      </c>
      <c r="J211" s="9">
        <f t="shared" si="12"/>
        <v>890.35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'Август 2014'!E212</f>
        <v>113.91</v>
      </c>
      <c r="E212" s="51">
        <v>437.35</v>
      </c>
      <c r="F212" s="7">
        <f t="shared" si="10"/>
        <v>323.44000000000005</v>
      </c>
      <c r="G212" s="23">
        <f>'СВОД 2014'!$B$231</f>
        <v>3.1</v>
      </c>
      <c r="H212" s="7">
        <f t="shared" si="11"/>
        <v>1002.66</v>
      </c>
      <c r="I212" s="10">
        <v>0</v>
      </c>
      <c r="J212" s="61">
        <f t="shared" si="12"/>
        <v>1002.66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'Август 2014'!E213</f>
        <v>11031.25</v>
      </c>
      <c r="E213" s="51">
        <v>11559.88</v>
      </c>
      <c r="F213" s="7">
        <f t="shared" si="10"/>
        <v>528.6299999999992</v>
      </c>
      <c r="G213" s="23">
        <f>'СВОД 2014'!$B$231</f>
        <v>3.1</v>
      </c>
      <c r="H213" s="7">
        <f t="shared" si="11"/>
        <v>1638.75</v>
      </c>
      <c r="I213" s="10">
        <v>0</v>
      </c>
      <c r="J213" s="9">
        <f t="shared" si="12"/>
        <v>1638.75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'Август 2014'!E214</f>
        <v>4744.4399999999996</v>
      </c>
      <c r="E214" s="51">
        <v>5065.75</v>
      </c>
      <c r="F214" s="7">
        <f t="shared" si="10"/>
        <v>321.3100000000004</v>
      </c>
      <c r="G214" s="23">
        <f>'СВОД 2014'!$B$231</f>
        <v>3.1</v>
      </c>
      <c r="H214" s="7">
        <f t="shared" si="11"/>
        <v>996.06</v>
      </c>
      <c r="I214" s="10">
        <v>0</v>
      </c>
      <c r="J214" s="9">
        <f t="shared" si="12"/>
        <v>996.06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'Август 2014'!E215</f>
        <v>5903.39</v>
      </c>
      <c r="E215" s="51">
        <v>5903.39</v>
      </c>
      <c r="F215" s="7">
        <f t="shared" si="10"/>
        <v>0</v>
      </c>
      <c r="G215" s="23">
        <f>'СВОД 2014'!$B$231</f>
        <v>3.1</v>
      </c>
      <c r="H215" s="7">
        <f t="shared" si="11"/>
        <v>0</v>
      </c>
      <c r="I215" s="10">
        <v>0</v>
      </c>
      <c r="J215" s="9">
        <f t="shared" si="12"/>
        <v>0</v>
      </c>
    </row>
    <row r="216" spans="1:10" ht="16.5" thickBot="1" x14ac:dyDescent="0.3">
      <c r="A216" s="47" t="s">
        <v>173</v>
      </c>
      <c r="B216" s="20"/>
      <c r="C216" s="20"/>
      <c r="D216" s="49">
        <f>'Август 2014'!E216</f>
        <v>16518.13</v>
      </c>
      <c r="E216" s="49">
        <v>17465.62</v>
      </c>
      <c r="F216" s="7">
        <f t="shared" si="10"/>
        <v>947.48999999999796</v>
      </c>
      <c r="G216" s="23">
        <f>'СВОД 2014'!$B$231</f>
        <v>3.1</v>
      </c>
      <c r="H216" s="7">
        <f t="shared" si="11"/>
        <v>2937.22</v>
      </c>
      <c r="I216" s="10">
        <v>0</v>
      </c>
      <c r="J216" s="9">
        <f t="shared" ref="J216" si="13">H216-I216</f>
        <v>2937.22</v>
      </c>
    </row>
    <row r="217" spans="1:10" ht="16.5" hidden="1" thickBot="1" x14ac:dyDescent="0.3">
      <c r="A217" s="144"/>
      <c r="B217" s="77"/>
      <c r="C217" s="77"/>
      <c r="D217" s="54"/>
      <c r="E217" s="54"/>
      <c r="F217" s="54"/>
      <c r="G217" s="54"/>
      <c r="H217" s="54"/>
      <c r="I217" s="54"/>
      <c r="J217" s="145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29121.999999999989</v>
      </c>
      <c r="G218" s="64"/>
      <c r="H218" s="16">
        <f>SUM(H2:H216)</f>
        <v>90278.280000000013</v>
      </c>
      <c r="I218" s="16">
        <f>SUM(I2:I216)</f>
        <v>73446.09</v>
      </c>
      <c r="J218" s="16">
        <f>SUM(J2:J216)</f>
        <v>16832.189999999999</v>
      </c>
    </row>
    <row r="220" spans="1:10" x14ac:dyDescent="0.25">
      <c r="J220" s="113">
        <f>H218-H216-H214-H213</f>
        <v>84706.250000000015</v>
      </c>
    </row>
  </sheetData>
  <autoFilter ref="A1:J216">
    <sortState ref="A2:J210">
      <sortCondition ref="B1:B210"/>
    </sortState>
  </autoFilter>
  <conditionalFormatting sqref="C2:C212">
    <cfRule type="cellIs" dxfId="7" priority="1" operator="equal">
      <formula>0</formula>
    </cfRule>
    <cfRule type="cellIs" dxfId="6" priority="2" operator="equal">
      <formula>"а"</formula>
    </cfRule>
  </conditionalFormatting>
  <hyperlinks>
    <hyperlink ref="K1" location="'СВОД 2014'!Область_печати" display="СВОД 2014"/>
  </hyperlinks>
  <pageMargins left="0.23622047244094491" right="0.23622047244094491" top="0.74803149606299213" bottom="0.74803149606299213" header="0.31496062992125984" footer="0.31496062992125984"/>
  <pageSetup paperSize="9" scale="94" fitToHeight="3" orientation="portrait" horizontalDpi="0" verticalDpi="0" r:id="rId1"/>
  <headerFooter>
    <oddHeader>&amp;C&amp;"Times New Roman,полужирный"&amp;14СЕНТЯБРЬ 2014</oddHeader>
  </headerFooter>
  <rowBreaks count="1" manualBreakCount="1">
    <brk id="7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0"/>
  <sheetViews>
    <sheetView workbookViewId="0">
      <pane ySplit="1" topLeftCell="A206" activePane="bottomLeft" state="frozen"/>
      <selection activeCell="A58" sqref="A58:A59"/>
      <selection pane="bottomLeft" activeCell="K229" sqref="K229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7.140625" customWidth="1" outlineLevel="1"/>
    <col min="8" max="9" width="14.7109375" customWidth="1" outlineLevel="1"/>
    <col min="10" max="10" width="15.85546875" customWidth="1"/>
    <col min="11" max="11" width="16.42578125" customWidth="1"/>
  </cols>
  <sheetData>
    <row r="1" spans="1:11" s="100" customFormat="1" ht="44.2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  <c r="K1" s="101" t="s">
        <v>157</v>
      </c>
    </row>
    <row r="2" spans="1:11" s="5" customFormat="1" ht="15.95" customHeight="1" x14ac:dyDescent="0.25">
      <c r="A2" s="133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'Сентябрь 2014'!E2</f>
        <v>1473.48</v>
      </c>
      <c r="E2" s="50">
        <v>1619</v>
      </c>
      <c r="F2" s="7">
        <f>E2-D2</f>
        <v>145.51999999999998</v>
      </c>
      <c r="G2" s="23">
        <f>'СВОД 2014'!B232</f>
        <v>3.1</v>
      </c>
      <c r="H2" s="7">
        <f>ROUND(F2*G2,2)</f>
        <v>451.11</v>
      </c>
      <c r="I2" s="9">
        <v>0</v>
      </c>
      <c r="J2" s="9">
        <f t="shared" ref="J2:J67" si="0">H2-I2</f>
        <v>451.11</v>
      </c>
    </row>
    <row r="3" spans="1:11" ht="15.95" customHeight="1" x14ac:dyDescent="0.25">
      <c r="A3" s="133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'Сентябрь 2014'!E3</f>
        <v>404.71</v>
      </c>
      <c r="E3" s="51">
        <v>910</v>
      </c>
      <c r="F3" s="7">
        <f t="shared" ref="F3:F66" si="1">E3-D3</f>
        <v>505.29</v>
      </c>
      <c r="G3" s="23">
        <f>'СВОД 2014'!B232</f>
        <v>3.1</v>
      </c>
      <c r="H3" s="7">
        <f t="shared" ref="H3:H66" si="2">ROUND(F3*G3,2)</f>
        <v>1566.4</v>
      </c>
      <c r="I3" s="10">
        <v>0</v>
      </c>
      <c r="J3" s="9">
        <f t="shared" si="0"/>
        <v>1566.4</v>
      </c>
    </row>
    <row r="4" spans="1:11" ht="15.95" customHeight="1" x14ac:dyDescent="0.25">
      <c r="A4" s="133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'Сентябрь 2014'!E4</f>
        <v>905.81</v>
      </c>
      <c r="E4" s="51">
        <v>905.81</v>
      </c>
      <c r="F4" s="7">
        <f t="shared" si="1"/>
        <v>0</v>
      </c>
      <c r="G4" s="23">
        <f>'СВОД 2013'!$B$224</f>
        <v>3.03</v>
      </c>
      <c r="H4" s="7">
        <f t="shared" si="2"/>
        <v>0</v>
      </c>
      <c r="I4" s="10">
        <v>0</v>
      </c>
      <c r="J4" s="9">
        <f t="shared" si="0"/>
        <v>0</v>
      </c>
    </row>
    <row r="5" spans="1:11" ht="15.95" customHeight="1" x14ac:dyDescent="0.25">
      <c r="A5" s="133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'Сентябрь 2014'!E5</f>
        <v>1249.71</v>
      </c>
      <c r="E5" s="51">
        <v>1344.02</v>
      </c>
      <c r="F5" s="7">
        <f t="shared" si="1"/>
        <v>94.309999999999945</v>
      </c>
      <c r="G5" s="23">
        <v>3.1</v>
      </c>
      <c r="H5" s="7">
        <f t="shared" si="2"/>
        <v>292.36</v>
      </c>
      <c r="I5" s="10">
        <v>0</v>
      </c>
      <c r="J5" s="9">
        <f t="shared" si="0"/>
        <v>292.36</v>
      </c>
    </row>
    <row r="6" spans="1:11" ht="15.95" customHeight="1" x14ac:dyDescent="0.25">
      <c r="A6" s="133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'Сентябрь 2014'!E6</f>
        <v>828.23</v>
      </c>
      <c r="E6" s="51">
        <v>1776</v>
      </c>
      <c r="F6" s="7">
        <f t="shared" si="1"/>
        <v>947.77</v>
      </c>
      <c r="G6" s="23">
        <v>3.1</v>
      </c>
      <c r="H6" s="7">
        <f t="shared" si="2"/>
        <v>2938.09</v>
      </c>
      <c r="I6" s="10">
        <v>0</v>
      </c>
      <c r="J6" s="9">
        <f t="shared" si="0"/>
        <v>2938.09</v>
      </c>
    </row>
    <row r="7" spans="1:11" ht="15.95" customHeight="1" x14ac:dyDescent="0.25">
      <c r="A7" s="133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'Сентябрь 2014'!E7</f>
        <v>8814.2000000000007</v>
      </c>
      <c r="E7" s="51">
        <v>11285.56</v>
      </c>
      <c r="F7" s="7">
        <f t="shared" si="1"/>
        <v>2471.3599999999988</v>
      </c>
      <c r="G7" s="23">
        <v>3.1</v>
      </c>
      <c r="H7" s="7">
        <f t="shared" si="2"/>
        <v>7661.22</v>
      </c>
      <c r="I7" s="10">
        <v>0</v>
      </c>
      <c r="J7" s="9">
        <f t="shared" si="0"/>
        <v>7661.22</v>
      </c>
    </row>
    <row r="8" spans="1:11" ht="15.95" customHeight="1" x14ac:dyDescent="0.25">
      <c r="A8" s="133">
        <f>'СВОД 2014'!$A8</f>
        <v>0</v>
      </c>
      <c r="B8" s="1">
        <f>'СВОД 2014'!B8</f>
        <v>4</v>
      </c>
      <c r="C8" s="17">
        <f>'СВОД 2014'!C8</f>
        <v>0</v>
      </c>
      <c r="D8" s="49">
        <f>'Сентябрь 2014'!E8</f>
        <v>0</v>
      </c>
      <c r="E8" s="51"/>
      <c r="F8" s="7">
        <f t="shared" si="1"/>
        <v>0</v>
      </c>
      <c r="G8" s="23">
        <f>'СВОД 2013'!$B$224</f>
        <v>3.03</v>
      </c>
      <c r="H8" s="7">
        <f t="shared" si="2"/>
        <v>0</v>
      </c>
      <c r="I8" s="10">
        <v>0</v>
      </c>
      <c r="J8" s="9">
        <f t="shared" si="0"/>
        <v>0</v>
      </c>
    </row>
    <row r="9" spans="1:11" ht="15.95" customHeight="1" x14ac:dyDescent="0.25">
      <c r="A9" s="133" t="str">
        <f>'СВОД 2014'!$A9</f>
        <v>Ходжаев Б. С.</v>
      </c>
      <c r="B9" s="1">
        <v>4</v>
      </c>
      <c r="C9" s="17" t="str">
        <f>'СВОД 2014'!C9</f>
        <v>а</v>
      </c>
      <c r="D9" s="49">
        <f>'Сентябрь 2014'!E9</f>
        <v>1.94</v>
      </c>
      <c r="E9" s="51">
        <v>1.94</v>
      </c>
      <c r="F9" s="7">
        <f t="shared" si="1"/>
        <v>0</v>
      </c>
      <c r="G9" s="23">
        <f>'СВОД 2013'!$B$224</f>
        <v>3.03</v>
      </c>
      <c r="H9" s="7">
        <f t="shared" si="2"/>
        <v>0</v>
      </c>
      <c r="I9" s="10">
        <v>0</v>
      </c>
      <c r="J9" s="9">
        <f t="shared" si="0"/>
        <v>0</v>
      </c>
    </row>
    <row r="10" spans="1:11" ht="15.95" customHeight="1" x14ac:dyDescent="0.25">
      <c r="A10" s="133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'Сентябрь 2014'!E10</f>
        <v>3046.98</v>
      </c>
      <c r="E10" s="51">
        <v>7879</v>
      </c>
      <c r="F10" s="7">
        <f t="shared" si="1"/>
        <v>4832.0200000000004</v>
      </c>
      <c r="G10" s="23">
        <v>3.1</v>
      </c>
      <c r="H10" s="7">
        <f t="shared" si="2"/>
        <v>14979.26</v>
      </c>
      <c r="I10" s="173">
        <v>8000</v>
      </c>
      <c r="J10" s="9">
        <f t="shared" si="0"/>
        <v>6979.26</v>
      </c>
    </row>
    <row r="11" spans="1:11" ht="15.95" customHeight="1" x14ac:dyDescent="0.25">
      <c r="A11" s="133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'Сентябрь 2014'!E11</f>
        <v>1797.89</v>
      </c>
      <c r="E11" s="51">
        <v>1840</v>
      </c>
      <c r="F11" s="7">
        <f t="shared" si="1"/>
        <v>42.1099999999999</v>
      </c>
      <c r="G11" s="23">
        <v>3.1</v>
      </c>
      <c r="H11" s="7">
        <f t="shared" si="2"/>
        <v>130.54</v>
      </c>
      <c r="I11" s="10">
        <v>500</v>
      </c>
      <c r="J11" s="9">
        <f t="shared" si="0"/>
        <v>-369.46000000000004</v>
      </c>
    </row>
    <row r="12" spans="1:11" ht="15.95" customHeight="1" x14ac:dyDescent="0.25">
      <c r="A12" s="133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'Сентябрь 2014'!E12</f>
        <v>30.52</v>
      </c>
      <c r="E12" s="51">
        <v>30.52</v>
      </c>
      <c r="F12" s="7">
        <f t="shared" si="1"/>
        <v>0</v>
      </c>
      <c r="G12" s="23">
        <f>'СВОД 2013'!$B$224</f>
        <v>3.03</v>
      </c>
      <c r="H12" s="7">
        <f t="shared" si="2"/>
        <v>0</v>
      </c>
      <c r="I12" s="10">
        <v>0</v>
      </c>
      <c r="J12" s="9">
        <f t="shared" si="0"/>
        <v>0</v>
      </c>
    </row>
    <row r="13" spans="1:11" ht="15.95" customHeight="1" x14ac:dyDescent="0.25">
      <c r="A13" s="133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'Сентябрь 2014'!E13</f>
        <v>16.809999999999999</v>
      </c>
      <c r="E13" s="51">
        <v>26</v>
      </c>
      <c r="F13" s="7">
        <f t="shared" si="1"/>
        <v>9.1900000000000013</v>
      </c>
      <c r="G13" s="23">
        <v>3.1</v>
      </c>
      <c r="H13" s="7">
        <f t="shared" si="2"/>
        <v>28.49</v>
      </c>
      <c r="I13" s="10">
        <v>0</v>
      </c>
      <c r="J13" s="9">
        <f t="shared" si="0"/>
        <v>28.49</v>
      </c>
    </row>
    <row r="14" spans="1:11" ht="15.95" customHeight="1" x14ac:dyDescent="0.25">
      <c r="A14" s="133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'Сентябрь 2014'!E14</f>
        <v>214.97</v>
      </c>
      <c r="E14" s="51">
        <v>224</v>
      </c>
      <c r="F14" s="7">
        <f t="shared" si="1"/>
        <v>9.0300000000000011</v>
      </c>
      <c r="G14" s="23">
        <v>3.1</v>
      </c>
      <c r="H14" s="7">
        <f t="shared" si="2"/>
        <v>27.99</v>
      </c>
      <c r="I14" s="10">
        <v>0</v>
      </c>
      <c r="J14" s="9">
        <f t="shared" si="0"/>
        <v>27.99</v>
      </c>
    </row>
    <row r="15" spans="1:11" ht="15.95" customHeight="1" x14ac:dyDescent="0.25">
      <c r="A15" s="133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'Сентябрь 2014'!E15</f>
        <v>0</v>
      </c>
      <c r="E15" s="51"/>
      <c r="F15" s="7">
        <f t="shared" si="1"/>
        <v>0</v>
      </c>
      <c r="G15" s="23">
        <f>'СВОД 2013'!$B$224</f>
        <v>3.03</v>
      </c>
      <c r="H15" s="7">
        <f t="shared" si="2"/>
        <v>0</v>
      </c>
      <c r="I15" s="10">
        <v>0</v>
      </c>
      <c r="J15" s="9">
        <f t="shared" si="0"/>
        <v>0</v>
      </c>
    </row>
    <row r="16" spans="1:11" ht="15.95" customHeight="1" x14ac:dyDescent="0.25">
      <c r="A16" s="133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'Сентябрь 2014'!E16</f>
        <v>4947.16</v>
      </c>
      <c r="E16" s="51">
        <v>6458</v>
      </c>
      <c r="F16" s="7">
        <f t="shared" si="1"/>
        <v>1510.8400000000001</v>
      </c>
      <c r="G16" s="23">
        <v>3.1</v>
      </c>
      <c r="H16" s="7">
        <f t="shared" si="2"/>
        <v>4683.6000000000004</v>
      </c>
      <c r="I16" s="10">
        <v>0</v>
      </c>
      <c r="J16" s="9">
        <f t="shared" si="0"/>
        <v>4683.6000000000004</v>
      </c>
    </row>
    <row r="17" spans="1:10" ht="15.95" customHeight="1" x14ac:dyDescent="0.25">
      <c r="A17" s="133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'Сентябрь 2014'!E17</f>
        <v>1318.19</v>
      </c>
      <c r="E17" s="51">
        <v>1339</v>
      </c>
      <c r="F17" s="7">
        <f t="shared" si="1"/>
        <v>20.809999999999945</v>
      </c>
      <c r="G17" s="23">
        <v>3.1</v>
      </c>
      <c r="H17" s="7">
        <f t="shared" si="2"/>
        <v>64.510000000000005</v>
      </c>
      <c r="I17" s="10">
        <v>0</v>
      </c>
      <c r="J17" s="9">
        <f t="shared" si="0"/>
        <v>64.510000000000005</v>
      </c>
    </row>
    <row r="18" spans="1:10" ht="15.95" customHeight="1" x14ac:dyDescent="0.25">
      <c r="A18" s="133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'Сентябрь 2014'!E18</f>
        <v>1121.29</v>
      </c>
      <c r="E18" s="51">
        <v>2058</v>
      </c>
      <c r="F18" s="7">
        <f t="shared" si="1"/>
        <v>936.71</v>
      </c>
      <c r="G18" s="23">
        <v>3.1</v>
      </c>
      <c r="H18" s="7">
        <f t="shared" si="2"/>
        <v>2903.8</v>
      </c>
      <c r="I18" s="173">
        <v>2900</v>
      </c>
      <c r="J18" s="9">
        <f t="shared" si="0"/>
        <v>3.8000000000001819</v>
      </c>
    </row>
    <row r="19" spans="1:10" ht="15.95" customHeight="1" x14ac:dyDescent="0.25">
      <c r="A19" s="133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'Сентябрь 2014'!E19</f>
        <v>0</v>
      </c>
      <c r="E19" s="51"/>
      <c r="F19" s="7">
        <f t="shared" si="1"/>
        <v>0</v>
      </c>
      <c r="G19" s="23">
        <f>'СВОД 2013'!$B$224</f>
        <v>3.03</v>
      </c>
      <c r="H19" s="7">
        <f t="shared" si="2"/>
        <v>0</v>
      </c>
      <c r="I19" s="10">
        <v>0</v>
      </c>
      <c r="J19" s="9">
        <f t="shared" si="0"/>
        <v>0</v>
      </c>
    </row>
    <row r="20" spans="1:10" ht="15.95" customHeight="1" x14ac:dyDescent="0.25">
      <c r="A20" s="133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'Сентябрь 2014'!E20</f>
        <v>581.70000000000005</v>
      </c>
      <c r="E20" s="51">
        <v>615</v>
      </c>
      <c r="F20" s="7">
        <f t="shared" si="1"/>
        <v>33.299999999999955</v>
      </c>
      <c r="G20" s="23">
        <v>3.1</v>
      </c>
      <c r="H20" s="7">
        <f t="shared" si="2"/>
        <v>103.23</v>
      </c>
      <c r="I20" s="173">
        <f>65.2+84.32</f>
        <v>149.51999999999998</v>
      </c>
      <c r="J20" s="9">
        <f t="shared" si="0"/>
        <v>-46.289999999999978</v>
      </c>
    </row>
    <row r="21" spans="1:10" ht="15.95" customHeight="1" x14ac:dyDescent="0.25">
      <c r="A21" s="133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'Сентябрь 2014'!E21</f>
        <v>4390.42</v>
      </c>
      <c r="E21" s="51">
        <v>6507</v>
      </c>
      <c r="F21" s="7">
        <f t="shared" si="1"/>
        <v>2116.58</v>
      </c>
      <c r="G21" s="23">
        <v>3.1</v>
      </c>
      <c r="H21" s="7">
        <f t="shared" si="2"/>
        <v>6561.4</v>
      </c>
      <c r="I21" s="10">
        <v>0</v>
      </c>
      <c r="J21" s="9">
        <f t="shared" si="0"/>
        <v>6561.4</v>
      </c>
    </row>
    <row r="22" spans="1:10" ht="15.95" customHeight="1" x14ac:dyDescent="0.25">
      <c r="A22" s="133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'Сентябрь 2014'!E22</f>
        <v>2447.89</v>
      </c>
      <c r="E22" s="51">
        <v>2656</v>
      </c>
      <c r="F22" s="7">
        <f t="shared" si="1"/>
        <v>208.11000000000013</v>
      </c>
      <c r="G22" s="23">
        <v>3.1</v>
      </c>
      <c r="H22" s="7">
        <f t="shared" si="2"/>
        <v>645.14</v>
      </c>
      <c r="I22" s="10">
        <v>0</v>
      </c>
      <c r="J22" s="9">
        <f t="shared" si="0"/>
        <v>645.14</v>
      </c>
    </row>
    <row r="23" spans="1:10" ht="15.95" customHeight="1" x14ac:dyDescent="0.25">
      <c r="A23" s="133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'Сентябрь 2014'!E23</f>
        <v>0</v>
      </c>
      <c r="E23" s="51"/>
      <c r="F23" s="7">
        <f t="shared" si="1"/>
        <v>0</v>
      </c>
      <c r="G23" s="23">
        <f>'СВОД 2013'!$B$224</f>
        <v>3.03</v>
      </c>
      <c r="H23" s="7">
        <f t="shared" si="2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33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'Сентябрь 2014'!E24</f>
        <v>19712.86</v>
      </c>
      <c r="E24" s="51">
        <v>21840</v>
      </c>
      <c r="F24" s="7">
        <f t="shared" si="1"/>
        <v>2127.1399999999994</v>
      </c>
      <c r="G24" s="23">
        <v>3.1</v>
      </c>
      <c r="H24" s="7">
        <f t="shared" si="2"/>
        <v>6594.13</v>
      </c>
      <c r="I24" s="173">
        <f>550+1652+2100</f>
        <v>4302</v>
      </c>
      <c r="J24" s="9">
        <f t="shared" si="0"/>
        <v>2292.13</v>
      </c>
    </row>
    <row r="25" spans="1:10" ht="15.95" customHeight="1" x14ac:dyDescent="0.25">
      <c r="A25" s="133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'Сентябрь 2014'!E25</f>
        <v>3996.51</v>
      </c>
      <c r="E25" s="51">
        <v>4270</v>
      </c>
      <c r="F25" s="7">
        <f t="shared" si="1"/>
        <v>273.48999999999978</v>
      </c>
      <c r="G25" s="23">
        <v>3.1</v>
      </c>
      <c r="H25" s="7">
        <f t="shared" si="2"/>
        <v>847.82</v>
      </c>
      <c r="I25" s="10">
        <v>600</v>
      </c>
      <c r="J25" s="9">
        <f t="shared" si="0"/>
        <v>247.82000000000005</v>
      </c>
    </row>
    <row r="26" spans="1:10" ht="15.95" customHeight="1" x14ac:dyDescent="0.25">
      <c r="A26" s="133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'Сентябрь 2014'!E26</f>
        <v>120.76</v>
      </c>
      <c r="E26" s="51">
        <v>1259.24</v>
      </c>
      <c r="F26" s="7">
        <f t="shared" si="1"/>
        <v>1138.48</v>
      </c>
      <c r="G26" s="23">
        <v>3.1</v>
      </c>
      <c r="H26" s="7">
        <f t="shared" si="2"/>
        <v>3529.29</v>
      </c>
      <c r="I26" s="10">
        <v>0</v>
      </c>
      <c r="J26" s="9">
        <f t="shared" si="0"/>
        <v>3529.29</v>
      </c>
    </row>
    <row r="27" spans="1:10" ht="15.95" customHeight="1" x14ac:dyDescent="0.25">
      <c r="A27" s="133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'Сентябрь 2014'!E27</f>
        <v>326.42</v>
      </c>
      <c r="E27" s="51">
        <v>389</v>
      </c>
      <c r="F27" s="7">
        <f t="shared" si="1"/>
        <v>62.579999999999984</v>
      </c>
      <c r="G27" s="23">
        <v>3.1</v>
      </c>
      <c r="H27" s="7">
        <f t="shared" si="2"/>
        <v>194</v>
      </c>
      <c r="I27" s="10">
        <v>0</v>
      </c>
      <c r="J27" s="9">
        <f t="shared" si="0"/>
        <v>194</v>
      </c>
    </row>
    <row r="28" spans="1:10" ht="15.95" customHeight="1" x14ac:dyDescent="0.25">
      <c r="A28" s="133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'Сентябрь 2014'!E28</f>
        <v>1148.94</v>
      </c>
      <c r="E28" s="51">
        <v>1401</v>
      </c>
      <c r="F28" s="7">
        <f t="shared" si="1"/>
        <v>252.05999999999995</v>
      </c>
      <c r="G28" s="23">
        <v>3.1</v>
      </c>
      <c r="H28" s="7">
        <f t="shared" si="2"/>
        <v>781.39</v>
      </c>
      <c r="I28" s="10">
        <v>0</v>
      </c>
      <c r="J28" s="9">
        <f t="shared" si="0"/>
        <v>781.39</v>
      </c>
    </row>
    <row r="29" spans="1:10" ht="15.95" customHeight="1" x14ac:dyDescent="0.25">
      <c r="A29" s="133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'Сентябрь 2014'!E29</f>
        <v>1988.56</v>
      </c>
      <c r="E29" s="51">
        <v>2089</v>
      </c>
      <c r="F29" s="7">
        <f t="shared" si="1"/>
        <v>100.44000000000005</v>
      </c>
      <c r="G29" s="23">
        <v>3.1</v>
      </c>
      <c r="H29" s="7">
        <f t="shared" si="2"/>
        <v>311.36</v>
      </c>
      <c r="I29" s="10">
        <v>0</v>
      </c>
      <c r="J29" s="9">
        <f t="shared" si="0"/>
        <v>311.36</v>
      </c>
    </row>
    <row r="30" spans="1:10" ht="15.95" customHeight="1" x14ac:dyDescent="0.25">
      <c r="A30" s="133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'Сентябрь 2014'!E30</f>
        <v>1036.6199999999999</v>
      </c>
      <c r="E30" s="51">
        <v>1414</v>
      </c>
      <c r="F30" s="7">
        <f t="shared" si="1"/>
        <v>377.38000000000011</v>
      </c>
      <c r="G30" s="23">
        <v>3.1</v>
      </c>
      <c r="H30" s="7">
        <f t="shared" si="2"/>
        <v>1169.8800000000001</v>
      </c>
      <c r="I30" s="10">
        <v>1200</v>
      </c>
      <c r="J30" s="9">
        <f t="shared" si="0"/>
        <v>-30.119999999999891</v>
      </c>
    </row>
    <row r="31" spans="1:10" ht="15.95" customHeight="1" x14ac:dyDescent="0.25">
      <c r="A31" s="133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'Сентябрь 2014'!E31</f>
        <v>342.45</v>
      </c>
      <c r="E31" s="51">
        <v>590.79</v>
      </c>
      <c r="F31" s="7">
        <f t="shared" si="1"/>
        <v>248.33999999999997</v>
      </c>
      <c r="G31" s="23">
        <v>3.1</v>
      </c>
      <c r="H31" s="7">
        <f t="shared" si="2"/>
        <v>769.85</v>
      </c>
      <c r="I31" s="173">
        <v>500</v>
      </c>
      <c r="J31" s="9">
        <f t="shared" si="0"/>
        <v>269.85000000000002</v>
      </c>
    </row>
    <row r="32" spans="1:10" ht="15.95" customHeight="1" x14ac:dyDescent="0.25">
      <c r="A32" s="133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'Сентябрь 2014'!E32</f>
        <v>0</v>
      </c>
      <c r="E32" s="51"/>
      <c r="F32" s="7">
        <f t="shared" si="1"/>
        <v>0</v>
      </c>
      <c r="G32" s="23">
        <f>'СВОД 2013'!$B$224</f>
        <v>3.03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'Сентябрь 2014'!E33</f>
        <v>0</v>
      </c>
      <c r="E33" s="51"/>
      <c r="F33" s="7">
        <f t="shared" si="1"/>
        <v>0</v>
      </c>
      <c r="G33" s="23">
        <f>'СВОД 2013'!$B$224</f>
        <v>3.03</v>
      </c>
      <c r="H33" s="7">
        <f t="shared" si="2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'Сентябрь 2014'!E34</f>
        <v>1778.33</v>
      </c>
      <c r="E34" s="51">
        <v>3664</v>
      </c>
      <c r="F34" s="7">
        <f t="shared" si="1"/>
        <v>1885.67</v>
      </c>
      <c r="G34" s="23">
        <v>3.1</v>
      </c>
      <c r="H34" s="7">
        <f t="shared" si="2"/>
        <v>5845.58</v>
      </c>
      <c r="I34" s="10">
        <f>475.86+1550</f>
        <v>2025.8600000000001</v>
      </c>
      <c r="J34" s="9">
        <f t="shared" si="0"/>
        <v>3819.72</v>
      </c>
    </row>
    <row r="35" spans="1:10" ht="15.95" customHeight="1" x14ac:dyDescent="0.25">
      <c r="A35" s="133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'Сентябрь 2014'!E35</f>
        <v>0</v>
      </c>
      <c r="E35" s="51"/>
      <c r="F35" s="7">
        <f t="shared" si="1"/>
        <v>0</v>
      </c>
      <c r="G35" s="23">
        <f>'СВОД 2013'!$B$224</f>
        <v>3.03</v>
      </c>
      <c r="H35" s="7">
        <f t="shared" si="2"/>
        <v>0</v>
      </c>
      <c r="I35" s="10">
        <v>0</v>
      </c>
      <c r="J35" s="9">
        <f t="shared" si="0"/>
        <v>0</v>
      </c>
    </row>
    <row r="36" spans="1:10" ht="15.95" customHeight="1" x14ac:dyDescent="0.25">
      <c r="A36" s="133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'Сентябрь 2014'!E36</f>
        <v>7.64</v>
      </c>
      <c r="E36" s="51">
        <v>7.64</v>
      </c>
      <c r="F36" s="7">
        <f t="shared" si="1"/>
        <v>0</v>
      </c>
      <c r="G36" s="23">
        <f>'СВОД 2013'!$B$224</f>
        <v>3.03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'Сентябрь 2014'!E37</f>
        <v>213.1</v>
      </c>
      <c r="E37" s="51">
        <v>227</v>
      </c>
      <c r="F37" s="7">
        <f t="shared" si="1"/>
        <v>13.900000000000006</v>
      </c>
      <c r="G37" s="23">
        <v>3.1</v>
      </c>
      <c r="H37" s="7">
        <f t="shared" si="2"/>
        <v>43.09</v>
      </c>
      <c r="I37" s="173">
        <v>356.5</v>
      </c>
      <c r="J37" s="9">
        <f t="shared" si="0"/>
        <v>-313.40999999999997</v>
      </c>
    </row>
    <row r="38" spans="1:10" ht="15.95" customHeight="1" x14ac:dyDescent="0.25">
      <c r="A38" s="133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'Сентябрь 2014'!E38</f>
        <v>0</v>
      </c>
      <c r="E38" s="51"/>
      <c r="F38" s="7">
        <f t="shared" si="1"/>
        <v>0</v>
      </c>
      <c r="G38" s="23">
        <f>'СВОД 2013'!$B$224</f>
        <v>3.03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'Сентябрь 2014'!E39</f>
        <v>0</v>
      </c>
      <c r="E39" s="51"/>
      <c r="F39" s="7">
        <f t="shared" si="1"/>
        <v>0</v>
      </c>
      <c r="G39" s="23">
        <f>'СВОД 2013'!$B$224</f>
        <v>3.03</v>
      </c>
      <c r="H39" s="7">
        <f t="shared" si="2"/>
        <v>0</v>
      </c>
      <c r="I39" s="10">
        <v>0</v>
      </c>
      <c r="J39" s="9">
        <f t="shared" si="0"/>
        <v>0</v>
      </c>
    </row>
    <row r="40" spans="1:10" ht="15.95" customHeight="1" x14ac:dyDescent="0.25">
      <c r="A40" s="133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'Сентябрь 2014'!E40</f>
        <v>3870.19</v>
      </c>
      <c r="E40" s="51">
        <v>3870.19</v>
      </c>
      <c r="F40" s="7">
        <f t="shared" si="1"/>
        <v>0</v>
      </c>
      <c r="G40" s="23">
        <f>'СВОД 2013'!$B$224</f>
        <v>3.03</v>
      </c>
      <c r="H40" s="7">
        <f t="shared" si="2"/>
        <v>0</v>
      </c>
      <c r="I40" s="10">
        <v>0</v>
      </c>
      <c r="J40" s="9">
        <f t="shared" si="0"/>
        <v>0</v>
      </c>
    </row>
    <row r="41" spans="1:10" ht="15.95" customHeight="1" x14ac:dyDescent="0.25">
      <c r="A41" s="133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'Сентябрь 2014'!E41</f>
        <v>82.59</v>
      </c>
      <c r="E41" s="51">
        <v>82.59</v>
      </c>
      <c r="F41" s="7">
        <f t="shared" si="1"/>
        <v>0</v>
      </c>
      <c r="G41" s="23">
        <f>'СВОД 2013'!$B$224</f>
        <v>3.03</v>
      </c>
      <c r="H41" s="7">
        <f t="shared" si="2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133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'Сентябрь 2014'!E42</f>
        <v>0</v>
      </c>
      <c r="E42" s="51"/>
      <c r="F42" s="7">
        <f t="shared" si="1"/>
        <v>0</v>
      </c>
      <c r="G42" s="23">
        <f>'СВОД 2013'!$B$224</f>
        <v>3.03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'Сентябрь 2014'!E43</f>
        <v>5867.62</v>
      </c>
      <c r="E43" s="51">
        <v>8212</v>
      </c>
      <c r="F43" s="7">
        <f t="shared" si="1"/>
        <v>2344.38</v>
      </c>
      <c r="G43" s="23">
        <v>3.1</v>
      </c>
      <c r="H43" s="7">
        <f t="shared" si="2"/>
        <v>7267.58</v>
      </c>
      <c r="I43" s="173">
        <v>3110</v>
      </c>
      <c r="J43" s="9">
        <f t="shared" si="0"/>
        <v>4157.58</v>
      </c>
    </row>
    <row r="44" spans="1:10" ht="15.95" customHeight="1" x14ac:dyDescent="0.25">
      <c r="A44" s="133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'Сентябрь 2014'!E44</f>
        <v>226.31</v>
      </c>
      <c r="E44" s="51">
        <v>241</v>
      </c>
      <c r="F44" s="7">
        <f t="shared" si="1"/>
        <v>14.689999999999998</v>
      </c>
      <c r="G44" s="23">
        <v>3.1</v>
      </c>
      <c r="H44" s="7">
        <f t="shared" si="2"/>
        <v>45.54</v>
      </c>
      <c r="I44" s="10">
        <v>0</v>
      </c>
      <c r="J44" s="9">
        <f t="shared" si="0"/>
        <v>45.54</v>
      </c>
    </row>
    <row r="45" spans="1:10" ht="15.95" customHeight="1" x14ac:dyDescent="0.25">
      <c r="A45" s="133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'Сентябрь 2014'!E45</f>
        <v>0</v>
      </c>
      <c r="E45" s="51"/>
      <c r="F45" s="7">
        <f t="shared" si="1"/>
        <v>0</v>
      </c>
      <c r="G45" s="23">
        <f>'СВОД 2013'!$B$224</f>
        <v>3.03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'Сентябрь 2014'!E46</f>
        <v>95.38</v>
      </c>
      <c r="E46" s="51">
        <v>353</v>
      </c>
      <c r="F46" s="7">
        <f t="shared" si="1"/>
        <v>257.62</v>
      </c>
      <c r="G46" s="23">
        <v>3.1</v>
      </c>
      <c r="H46" s="7">
        <f t="shared" si="2"/>
        <v>798.62</v>
      </c>
      <c r="I46" s="10">
        <v>0</v>
      </c>
      <c r="J46" s="9">
        <f t="shared" si="0"/>
        <v>798.62</v>
      </c>
    </row>
    <row r="47" spans="1:10" ht="15.95" customHeight="1" x14ac:dyDescent="0.25">
      <c r="A47" s="133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'Сентябрь 2014'!E47</f>
        <v>0</v>
      </c>
      <c r="E47" s="51"/>
      <c r="F47" s="7">
        <f t="shared" si="1"/>
        <v>0</v>
      </c>
      <c r="G47" s="23">
        <f>'СВОД 2013'!$B$224</f>
        <v>3.03</v>
      </c>
      <c r="H47" s="7">
        <f t="shared" si="2"/>
        <v>0</v>
      </c>
      <c r="I47" s="10">
        <v>0</v>
      </c>
      <c r="J47" s="9">
        <f t="shared" si="0"/>
        <v>0</v>
      </c>
    </row>
    <row r="48" spans="1:10" ht="15.95" customHeight="1" x14ac:dyDescent="0.25">
      <c r="A48" s="133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'Сентябрь 2014'!E48</f>
        <v>19115.310000000001</v>
      </c>
      <c r="E48" s="51">
        <v>28888</v>
      </c>
      <c r="F48" s="7">
        <f t="shared" si="1"/>
        <v>9772.6899999999987</v>
      </c>
      <c r="G48" s="23">
        <v>3.1</v>
      </c>
      <c r="H48" s="7">
        <f t="shared" si="2"/>
        <v>30295.34</v>
      </c>
      <c r="I48" s="10">
        <v>0</v>
      </c>
      <c r="J48" s="9">
        <f t="shared" si="0"/>
        <v>30295.34</v>
      </c>
    </row>
    <row r="49" spans="1:10" ht="15.95" customHeight="1" x14ac:dyDescent="0.25">
      <c r="A49" s="133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'Сентябрь 2014'!E49</f>
        <v>469.86</v>
      </c>
      <c r="E49" s="51">
        <v>520.92999999999995</v>
      </c>
      <c r="F49" s="7">
        <f t="shared" si="1"/>
        <v>51.069999999999936</v>
      </c>
      <c r="G49" s="23">
        <v>3.1</v>
      </c>
      <c r="H49" s="7">
        <f t="shared" si="2"/>
        <v>158.32</v>
      </c>
      <c r="I49" s="10">
        <v>0</v>
      </c>
      <c r="J49" s="9">
        <f t="shared" si="0"/>
        <v>158.32</v>
      </c>
    </row>
    <row r="50" spans="1:10" ht="15.95" customHeight="1" x14ac:dyDescent="0.25">
      <c r="A50" s="133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'Сентябрь 2014'!E50</f>
        <v>698.46</v>
      </c>
      <c r="E50" s="51">
        <v>819</v>
      </c>
      <c r="F50" s="7">
        <f t="shared" si="1"/>
        <v>120.53999999999996</v>
      </c>
      <c r="G50" s="23">
        <v>3.1</v>
      </c>
      <c r="H50" s="7">
        <f t="shared" si="2"/>
        <v>373.67</v>
      </c>
      <c r="I50" s="173">
        <v>500</v>
      </c>
      <c r="J50" s="9">
        <f t="shared" si="0"/>
        <v>-126.32999999999998</v>
      </c>
    </row>
    <row r="51" spans="1:10" ht="15.95" customHeight="1" x14ac:dyDescent="0.25">
      <c r="A51" s="133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'Сентябрь 2014'!E51</f>
        <v>0</v>
      </c>
      <c r="E51" s="51"/>
      <c r="F51" s="7">
        <f t="shared" si="1"/>
        <v>0</v>
      </c>
      <c r="G51" s="23">
        <f>'СВОД 2013'!$B$224</f>
        <v>3.03</v>
      </c>
      <c r="H51" s="7">
        <f t="shared" si="2"/>
        <v>0</v>
      </c>
      <c r="I51" s="10">
        <v>0</v>
      </c>
      <c r="J51" s="9">
        <f t="shared" si="0"/>
        <v>0</v>
      </c>
    </row>
    <row r="52" spans="1:10" ht="15.95" customHeight="1" x14ac:dyDescent="0.25">
      <c r="A52" s="133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'Сентябрь 2014'!E52</f>
        <v>128</v>
      </c>
      <c r="E52" s="51">
        <v>142.75</v>
      </c>
      <c r="F52" s="7">
        <f t="shared" si="1"/>
        <v>14.75</v>
      </c>
      <c r="G52" s="23">
        <v>3.1</v>
      </c>
      <c r="H52" s="7">
        <f t="shared" si="2"/>
        <v>45.73</v>
      </c>
      <c r="I52" s="10">
        <v>0</v>
      </c>
      <c r="J52" s="9">
        <f t="shared" si="0"/>
        <v>45.73</v>
      </c>
    </row>
    <row r="53" spans="1:10" ht="15.95" customHeight="1" x14ac:dyDescent="0.25">
      <c r="A53" s="133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'Сентябрь 2014'!E53</f>
        <v>0.57999999999999996</v>
      </c>
      <c r="E53" s="51">
        <v>0.57999999999999996</v>
      </c>
      <c r="F53" s="7">
        <f t="shared" si="1"/>
        <v>0</v>
      </c>
      <c r="G53" s="23">
        <f>'СВОД 2013'!$B$224</f>
        <v>3.03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'Сентябрь 2014'!E54</f>
        <v>1584.2</v>
      </c>
      <c r="E54" s="51">
        <v>1589</v>
      </c>
      <c r="F54" s="7">
        <f t="shared" si="1"/>
        <v>4.7999999999999545</v>
      </c>
      <c r="G54" s="23">
        <v>3.1</v>
      </c>
      <c r="H54" s="7">
        <f t="shared" si="2"/>
        <v>14.88</v>
      </c>
      <c r="I54" s="10">
        <v>0</v>
      </c>
      <c r="J54" s="9">
        <f t="shared" si="0"/>
        <v>14.88</v>
      </c>
    </row>
    <row r="55" spans="1:10" ht="15.95" customHeight="1" x14ac:dyDescent="0.25">
      <c r="A55" s="133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'Сентябрь 2014'!E55</f>
        <v>0</v>
      </c>
      <c r="E55" s="51"/>
      <c r="F55" s="7">
        <f t="shared" si="1"/>
        <v>0</v>
      </c>
      <c r="G55" s="23">
        <f>'СВОД 2013'!$B$224</f>
        <v>3.03</v>
      </c>
      <c r="H55" s="7">
        <f t="shared" si="2"/>
        <v>0</v>
      </c>
      <c r="I55" s="10">
        <v>0</v>
      </c>
      <c r="J55" s="9">
        <f t="shared" si="0"/>
        <v>0</v>
      </c>
    </row>
    <row r="56" spans="1:10" ht="15.95" customHeight="1" x14ac:dyDescent="0.25">
      <c r="A56" s="133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'Сентябрь 2014'!E56</f>
        <v>813.76</v>
      </c>
      <c r="E56" s="51">
        <v>855</v>
      </c>
      <c r="F56" s="7">
        <f t="shared" si="1"/>
        <v>41.240000000000009</v>
      </c>
      <c r="G56" s="23">
        <v>3.1</v>
      </c>
      <c r="H56" s="7">
        <f t="shared" si="2"/>
        <v>127.84</v>
      </c>
      <c r="I56" s="173">
        <v>238.36</v>
      </c>
      <c r="J56" s="9">
        <f t="shared" si="0"/>
        <v>-110.52000000000001</v>
      </c>
    </row>
    <row r="57" spans="1:10" ht="15.95" customHeight="1" x14ac:dyDescent="0.25">
      <c r="A57" s="133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'Сентябрь 2014'!E57</f>
        <v>0</v>
      </c>
      <c r="E57" s="51"/>
      <c r="F57" s="7">
        <f t="shared" si="1"/>
        <v>0</v>
      </c>
      <c r="G57" s="23">
        <f>'СВОД 2013'!$B$224</f>
        <v>3.03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'Сентябрь 2014'!E58</f>
        <v>594.20000000000005</v>
      </c>
      <c r="E58" s="51">
        <v>1235</v>
      </c>
      <c r="F58" s="7">
        <f t="shared" si="1"/>
        <v>640.79999999999995</v>
      </c>
      <c r="G58" s="23">
        <v>3.1</v>
      </c>
      <c r="H58" s="7">
        <f t="shared" si="2"/>
        <v>1986.48</v>
      </c>
      <c r="I58" s="10">
        <v>0</v>
      </c>
      <c r="J58" s="9">
        <f t="shared" si="0"/>
        <v>1986.48</v>
      </c>
    </row>
    <row r="59" spans="1:10" ht="15.95" customHeight="1" x14ac:dyDescent="0.25">
      <c r="A59" s="133" t="str">
        <f>'СВОД 2014'!$A59</f>
        <v>Арсенова З. В.</v>
      </c>
      <c r="B59" s="1">
        <v>44</v>
      </c>
      <c r="C59" s="17" t="s">
        <v>120</v>
      </c>
      <c r="D59" s="49">
        <f>'Сентябрь 2014'!E59</f>
        <v>92.72</v>
      </c>
      <c r="E59" s="51">
        <v>92.72</v>
      </c>
      <c r="F59" s="7">
        <f t="shared" si="1"/>
        <v>0</v>
      </c>
      <c r="G59" s="23">
        <f>'СВОД 2013'!$B$224</f>
        <v>3.03</v>
      </c>
      <c r="H59" s="7">
        <f t="shared" si="2"/>
        <v>0</v>
      </c>
      <c r="I59" s="10">
        <v>0</v>
      </c>
      <c r="J59" s="9">
        <f t="shared" ref="J59" si="3">H59-I59</f>
        <v>0</v>
      </c>
    </row>
    <row r="60" spans="1:10" ht="15.95" customHeight="1" x14ac:dyDescent="0.25">
      <c r="A60" s="133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'Сентябрь 2014'!E60</f>
        <v>0</v>
      </c>
      <c r="E60" s="51"/>
      <c r="F60" s="7">
        <f t="shared" si="1"/>
        <v>0</v>
      </c>
      <c r="G60" s="23">
        <f>'СВОД 2013'!$B$224</f>
        <v>3.03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'Сентябрь 2014'!E61</f>
        <v>0.59</v>
      </c>
      <c r="E61" s="51">
        <v>0.59</v>
      </c>
      <c r="F61" s="7">
        <f t="shared" si="1"/>
        <v>0</v>
      </c>
      <c r="G61" s="23">
        <f>'СВОД 2013'!$B$224</f>
        <v>3.03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'Сентябрь 2014'!E62</f>
        <v>276.58999999999997</v>
      </c>
      <c r="E62" s="51">
        <v>315</v>
      </c>
      <c r="F62" s="7">
        <f t="shared" si="1"/>
        <v>38.410000000000025</v>
      </c>
      <c r="G62" s="23">
        <v>3.1</v>
      </c>
      <c r="H62" s="7">
        <f t="shared" si="2"/>
        <v>119.07</v>
      </c>
      <c r="I62" s="10">
        <v>0</v>
      </c>
      <c r="J62" s="9">
        <f t="shared" si="0"/>
        <v>119.07</v>
      </c>
    </row>
    <row r="63" spans="1:10" ht="15.95" customHeight="1" x14ac:dyDescent="0.25">
      <c r="A63" s="133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'Сентябрь 2014'!E63</f>
        <v>837.76</v>
      </c>
      <c r="E63" s="51">
        <v>2596</v>
      </c>
      <c r="F63" s="7">
        <f t="shared" si="1"/>
        <v>1758.24</v>
      </c>
      <c r="G63" s="23">
        <v>3.1</v>
      </c>
      <c r="H63" s="7">
        <f t="shared" si="2"/>
        <v>5450.54</v>
      </c>
      <c r="I63" s="173">
        <f>6500+6000</f>
        <v>12500</v>
      </c>
      <c r="J63" s="9">
        <f t="shared" si="0"/>
        <v>-7049.46</v>
      </c>
    </row>
    <row r="64" spans="1:10" ht="15.95" customHeight="1" x14ac:dyDescent="0.25">
      <c r="A64" s="133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'Сентябрь 2014'!E64</f>
        <v>351.83</v>
      </c>
      <c r="E64" s="51">
        <v>1242</v>
      </c>
      <c r="F64" s="7">
        <f t="shared" si="1"/>
        <v>890.17000000000007</v>
      </c>
      <c r="G64" s="23">
        <v>3.1</v>
      </c>
      <c r="H64" s="7">
        <f t="shared" si="2"/>
        <v>2759.53</v>
      </c>
      <c r="I64" s="72">
        <v>1000</v>
      </c>
      <c r="J64" s="9">
        <f t="shared" si="0"/>
        <v>1759.5300000000002</v>
      </c>
    </row>
    <row r="65" spans="1:10" ht="15.95" customHeight="1" x14ac:dyDescent="0.25">
      <c r="A65" s="133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'Сентябрь 2014'!E65</f>
        <v>371.14</v>
      </c>
      <c r="E65" s="51">
        <v>771</v>
      </c>
      <c r="F65" s="7">
        <f t="shared" si="1"/>
        <v>399.86</v>
      </c>
      <c r="G65" s="23">
        <v>3.1</v>
      </c>
      <c r="H65" s="7">
        <f t="shared" si="2"/>
        <v>1239.57</v>
      </c>
      <c r="I65" s="10">
        <v>0</v>
      </c>
      <c r="J65" s="9">
        <f t="shared" si="0"/>
        <v>1239.57</v>
      </c>
    </row>
    <row r="66" spans="1:10" ht="15.95" customHeight="1" x14ac:dyDescent="0.25">
      <c r="A66" s="133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'Сентябрь 2014'!E66</f>
        <v>0</v>
      </c>
      <c r="E66" s="51"/>
      <c r="F66" s="7">
        <f t="shared" si="1"/>
        <v>0</v>
      </c>
      <c r="G66" s="23">
        <f>'СВОД 2013'!$B$224</f>
        <v>3.03</v>
      </c>
      <c r="H66" s="7">
        <f t="shared" si="2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'Сентябрь 2014'!E67</f>
        <v>5.88</v>
      </c>
      <c r="E67" s="51">
        <v>15</v>
      </c>
      <c r="F67" s="7">
        <f t="shared" ref="F67:F130" si="4">E67-D67</f>
        <v>9.120000000000001</v>
      </c>
      <c r="G67" s="23">
        <v>3.1</v>
      </c>
      <c r="H67" s="7">
        <f t="shared" ref="H67:H130" si="5">ROUND(F67*G67,2)</f>
        <v>28.27</v>
      </c>
      <c r="I67" s="10">
        <v>0</v>
      </c>
      <c r="J67" s="9">
        <f t="shared" si="0"/>
        <v>28.27</v>
      </c>
    </row>
    <row r="68" spans="1:10" ht="15.95" customHeight="1" x14ac:dyDescent="0.25">
      <c r="A68" s="133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'Сентябрь 2014'!E68</f>
        <v>0</v>
      </c>
      <c r="E68" s="51"/>
      <c r="F68" s="7">
        <f t="shared" si="4"/>
        <v>0</v>
      </c>
      <c r="G68" s="23">
        <f>'СВОД 2013'!$B$224</f>
        <v>3.03</v>
      </c>
      <c r="H68" s="7">
        <f t="shared" si="5"/>
        <v>0</v>
      </c>
      <c r="I68" s="10">
        <v>0</v>
      </c>
      <c r="J68" s="9">
        <f t="shared" ref="J68:J134" si="6">H68-I68</f>
        <v>0</v>
      </c>
    </row>
    <row r="69" spans="1:10" ht="15.95" customHeight="1" x14ac:dyDescent="0.25">
      <c r="A69" s="133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'Сентябрь 2014'!E69</f>
        <v>9.5</v>
      </c>
      <c r="E69" s="51">
        <v>9.5</v>
      </c>
      <c r="F69" s="7">
        <f t="shared" si="4"/>
        <v>0</v>
      </c>
      <c r="G69" s="23">
        <f>'СВОД 2013'!$B$224</f>
        <v>3.03</v>
      </c>
      <c r="H69" s="7">
        <f t="shared" si="5"/>
        <v>0</v>
      </c>
      <c r="I69" s="10">
        <v>0</v>
      </c>
      <c r="J69" s="9">
        <f t="shared" si="6"/>
        <v>0</v>
      </c>
    </row>
    <row r="70" spans="1:10" ht="15.95" customHeight="1" x14ac:dyDescent="0.25">
      <c r="A70" s="133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'Сентябрь 2014'!E70</f>
        <v>1912.5</v>
      </c>
      <c r="E70" s="51">
        <v>2923</v>
      </c>
      <c r="F70" s="7">
        <f t="shared" si="4"/>
        <v>1010.5</v>
      </c>
      <c r="G70" s="23">
        <v>3.1</v>
      </c>
      <c r="H70" s="7">
        <f t="shared" si="5"/>
        <v>3132.55</v>
      </c>
      <c r="I70" s="10">
        <v>0</v>
      </c>
      <c r="J70" s="9">
        <f t="shared" si="6"/>
        <v>3132.55</v>
      </c>
    </row>
    <row r="71" spans="1:10" ht="15.95" customHeight="1" x14ac:dyDescent="0.25">
      <c r="A71" s="133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'Сентябрь 2014'!E71</f>
        <v>1.98</v>
      </c>
      <c r="E71" s="51">
        <v>2.91</v>
      </c>
      <c r="F71" s="7">
        <f t="shared" si="4"/>
        <v>0.93000000000000016</v>
      </c>
      <c r="G71" s="23">
        <v>3.1</v>
      </c>
      <c r="H71" s="7">
        <f t="shared" si="5"/>
        <v>2.88</v>
      </c>
      <c r="I71" s="10">
        <v>0</v>
      </c>
      <c r="J71" s="9">
        <f t="shared" si="6"/>
        <v>2.88</v>
      </c>
    </row>
    <row r="72" spans="1:10" ht="15.95" customHeight="1" x14ac:dyDescent="0.25">
      <c r="A72" s="133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'Сентябрь 2014'!E72</f>
        <v>167.05</v>
      </c>
      <c r="E72" s="51">
        <v>225</v>
      </c>
      <c r="F72" s="7">
        <f t="shared" si="4"/>
        <v>57.949999999999989</v>
      </c>
      <c r="G72" s="23">
        <v>3.1</v>
      </c>
      <c r="H72" s="7">
        <f t="shared" si="5"/>
        <v>179.65</v>
      </c>
      <c r="I72" s="173">
        <f>61.4+190.73+444.53</f>
        <v>696.66</v>
      </c>
      <c r="J72" s="9">
        <f t="shared" si="6"/>
        <v>-517.01</v>
      </c>
    </row>
    <row r="73" spans="1:10" ht="15.95" customHeight="1" x14ac:dyDescent="0.25">
      <c r="A73" s="133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'Сентябрь 2014'!E73</f>
        <v>7.78</v>
      </c>
      <c r="E73" s="51">
        <v>7.78</v>
      </c>
      <c r="F73" s="7">
        <f t="shared" si="4"/>
        <v>0</v>
      </c>
      <c r="G73" s="23">
        <f>'СВОД 2013'!$B$224</f>
        <v>3.03</v>
      </c>
      <c r="H73" s="7">
        <f t="shared" si="5"/>
        <v>0</v>
      </c>
      <c r="I73" s="10">
        <v>0</v>
      </c>
      <c r="J73" s="9">
        <f t="shared" si="6"/>
        <v>0</v>
      </c>
    </row>
    <row r="74" spans="1:10" ht="15.95" customHeight="1" x14ac:dyDescent="0.25">
      <c r="A74" s="133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'Сентябрь 2014'!E74</f>
        <v>115.3</v>
      </c>
      <c r="E74" s="51">
        <v>118.02</v>
      </c>
      <c r="F74" s="7">
        <f t="shared" si="4"/>
        <v>2.7199999999999989</v>
      </c>
      <c r="G74" s="23">
        <v>3.1</v>
      </c>
      <c r="H74" s="7">
        <f t="shared" si="5"/>
        <v>8.43</v>
      </c>
      <c r="I74" s="10">
        <v>0</v>
      </c>
      <c r="J74" s="9">
        <f t="shared" si="6"/>
        <v>8.43</v>
      </c>
    </row>
    <row r="75" spans="1:10" ht="15.95" customHeight="1" x14ac:dyDescent="0.25">
      <c r="A75" s="133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'Сентябрь 2014'!E75</f>
        <v>0</v>
      </c>
      <c r="E75" s="51"/>
      <c r="F75" s="7">
        <f t="shared" si="4"/>
        <v>0</v>
      </c>
      <c r="G75" s="23">
        <f>'СВОД 2013'!$B$224</f>
        <v>3.03</v>
      </c>
      <c r="H75" s="7">
        <f t="shared" si="5"/>
        <v>0</v>
      </c>
      <c r="I75" s="10">
        <v>0</v>
      </c>
      <c r="J75" s="9">
        <f t="shared" si="6"/>
        <v>0</v>
      </c>
    </row>
    <row r="76" spans="1:10" ht="15.95" customHeight="1" x14ac:dyDescent="0.25">
      <c r="A76" s="133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'Сентябрь 2014'!E76</f>
        <v>0</v>
      </c>
      <c r="E76" s="51"/>
      <c r="F76" s="7">
        <f t="shared" si="4"/>
        <v>0</v>
      </c>
      <c r="G76" s="23">
        <f>'СВОД 2013'!$B$224</f>
        <v>3.03</v>
      </c>
      <c r="H76" s="7">
        <f t="shared" si="5"/>
        <v>0</v>
      </c>
      <c r="I76" s="10">
        <v>0</v>
      </c>
      <c r="J76" s="9">
        <f t="shared" si="6"/>
        <v>0</v>
      </c>
    </row>
    <row r="77" spans="1:10" ht="15.95" customHeight="1" x14ac:dyDescent="0.25">
      <c r="A77" s="133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'Сентябрь 2014'!E77</f>
        <v>0</v>
      </c>
      <c r="E77" s="51"/>
      <c r="F77" s="7">
        <f t="shared" si="4"/>
        <v>0</v>
      </c>
      <c r="G77" s="23">
        <f>'СВОД 2013'!$B$224</f>
        <v>3.03</v>
      </c>
      <c r="H77" s="7">
        <f t="shared" si="5"/>
        <v>0</v>
      </c>
      <c r="I77" s="10">
        <v>0</v>
      </c>
      <c r="J77" s="9">
        <f t="shared" si="6"/>
        <v>0</v>
      </c>
    </row>
    <row r="78" spans="1:10" ht="15.95" customHeight="1" x14ac:dyDescent="0.25">
      <c r="A78" s="133" t="str">
        <f>'СВОД 2014'!$A78</f>
        <v>Ангилова М. С.</v>
      </c>
      <c r="B78" s="1">
        <v>62</v>
      </c>
      <c r="C78" s="17" t="s">
        <v>120</v>
      </c>
      <c r="D78" s="156">
        <v>2.27</v>
      </c>
      <c r="E78" s="178">
        <v>3.19</v>
      </c>
      <c r="F78" s="7">
        <f t="shared" si="4"/>
        <v>0.91999999999999993</v>
      </c>
      <c r="G78" s="23">
        <v>3.1</v>
      </c>
      <c r="H78" s="7">
        <f t="shared" si="5"/>
        <v>2.85</v>
      </c>
      <c r="I78" s="10">
        <v>0</v>
      </c>
      <c r="J78" s="9">
        <f t="shared" ref="J78" si="7">H78-I78</f>
        <v>2.85</v>
      </c>
    </row>
    <row r="79" spans="1:10" ht="15.95" customHeight="1" x14ac:dyDescent="0.25">
      <c r="A79" s="133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'Сентябрь 2014'!E79</f>
        <v>0</v>
      </c>
      <c r="E79" s="51"/>
      <c r="F79" s="7">
        <f t="shared" si="4"/>
        <v>0</v>
      </c>
      <c r="G79" s="23">
        <f>'СВОД 2013'!$B$224</f>
        <v>3.03</v>
      </c>
      <c r="H79" s="7">
        <f t="shared" si="5"/>
        <v>0</v>
      </c>
      <c r="I79" s="10">
        <v>0</v>
      </c>
      <c r="J79" s="9">
        <f t="shared" si="6"/>
        <v>0</v>
      </c>
    </row>
    <row r="80" spans="1:10" ht="15.95" customHeight="1" x14ac:dyDescent="0.25">
      <c r="A80" s="133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'Сентябрь 2014'!E80</f>
        <v>0</v>
      </c>
      <c r="E80" s="51"/>
      <c r="F80" s="7">
        <f t="shared" si="4"/>
        <v>0</v>
      </c>
      <c r="G80" s="23">
        <f>'СВОД 2013'!$B$224</f>
        <v>3.03</v>
      </c>
      <c r="H80" s="7">
        <f t="shared" si="5"/>
        <v>0</v>
      </c>
      <c r="I80" s="10">
        <v>0</v>
      </c>
      <c r="J80" s="9">
        <f t="shared" si="6"/>
        <v>0</v>
      </c>
    </row>
    <row r="81" spans="1:10" ht="15.95" customHeight="1" x14ac:dyDescent="0.25">
      <c r="A81" s="133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'Сентябрь 2014'!E81</f>
        <v>0</v>
      </c>
      <c r="E81" s="51"/>
      <c r="F81" s="7">
        <f t="shared" si="4"/>
        <v>0</v>
      </c>
      <c r="G81" s="23">
        <f>'СВОД 2013'!$B$224</f>
        <v>3.03</v>
      </c>
      <c r="H81" s="7">
        <f t="shared" si="5"/>
        <v>0</v>
      </c>
      <c r="I81" s="10">
        <v>0</v>
      </c>
      <c r="J81" s="9">
        <f t="shared" si="6"/>
        <v>0</v>
      </c>
    </row>
    <row r="82" spans="1:10" ht="15.95" customHeight="1" x14ac:dyDescent="0.25">
      <c r="A82" s="133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'Сентябрь 2014'!E82</f>
        <v>0</v>
      </c>
      <c r="E82" s="51"/>
      <c r="F82" s="7">
        <f t="shared" si="4"/>
        <v>0</v>
      </c>
      <c r="G82" s="23">
        <f>'СВОД 2013'!$B$224</f>
        <v>3.03</v>
      </c>
      <c r="H82" s="7">
        <f t="shared" si="5"/>
        <v>0</v>
      </c>
      <c r="I82" s="10">
        <v>0</v>
      </c>
      <c r="J82" s="9">
        <f t="shared" si="6"/>
        <v>0</v>
      </c>
    </row>
    <row r="83" spans="1:10" ht="15.95" customHeight="1" x14ac:dyDescent="0.25">
      <c r="A83" s="133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'Сентябрь 2014'!E83</f>
        <v>0</v>
      </c>
      <c r="E83" s="51"/>
      <c r="F83" s="7">
        <f t="shared" si="4"/>
        <v>0</v>
      </c>
      <c r="G83" s="23">
        <f>'СВОД 2013'!$B$224</f>
        <v>3.03</v>
      </c>
      <c r="H83" s="7">
        <f t="shared" si="5"/>
        <v>0</v>
      </c>
      <c r="I83" s="10">
        <v>0</v>
      </c>
      <c r="J83" s="9">
        <f t="shared" si="6"/>
        <v>0</v>
      </c>
    </row>
    <row r="84" spans="1:10" ht="15.95" customHeight="1" x14ac:dyDescent="0.25">
      <c r="A84" s="133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'Сентябрь 2014'!E84</f>
        <v>0</v>
      </c>
      <c r="E84" s="51"/>
      <c r="F84" s="7">
        <f t="shared" si="4"/>
        <v>0</v>
      </c>
      <c r="G84" s="23">
        <f>'СВОД 2013'!$B$224</f>
        <v>3.03</v>
      </c>
      <c r="H84" s="7">
        <f t="shared" si="5"/>
        <v>0</v>
      </c>
      <c r="I84" s="10">
        <v>0</v>
      </c>
      <c r="J84" s="9">
        <f t="shared" si="6"/>
        <v>0</v>
      </c>
    </row>
    <row r="85" spans="1:10" ht="15.95" customHeight="1" x14ac:dyDescent="0.25">
      <c r="A85" s="133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'Сентябрь 2014'!E85</f>
        <v>0</v>
      </c>
      <c r="E85" s="51"/>
      <c r="F85" s="7">
        <f t="shared" si="4"/>
        <v>0</v>
      </c>
      <c r="G85" s="23">
        <f>'СВОД 2013'!$B$224</f>
        <v>3.03</v>
      </c>
      <c r="H85" s="7">
        <f t="shared" si="5"/>
        <v>0</v>
      </c>
      <c r="I85" s="10">
        <v>0</v>
      </c>
      <c r="J85" s="9">
        <f t="shared" si="6"/>
        <v>0</v>
      </c>
    </row>
    <row r="86" spans="1:10" ht="15.95" customHeight="1" x14ac:dyDescent="0.25">
      <c r="A86" s="133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'Сентябрь 2014'!E86</f>
        <v>0</v>
      </c>
      <c r="E86" s="51"/>
      <c r="F86" s="7">
        <f t="shared" si="4"/>
        <v>0</v>
      </c>
      <c r="G86" s="23">
        <f>'СВОД 2013'!$B$224</f>
        <v>3.03</v>
      </c>
      <c r="H86" s="7">
        <f t="shared" si="5"/>
        <v>0</v>
      </c>
      <c r="I86" s="10">
        <v>0</v>
      </c>
      <c r="J86" s="9">
        <f t="shared" si="6"/>
        <v>0</v>
      </c>
    </row>
    <row r="87" spans="1:10" ht="15.95" customHeight="1" x14ac:dyDescent="0.25">
      <c r="A87" s="133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'Сентябрь 2014'!E87</f>
        <v>0</v>
      </c>
      <c r="E87" s="51"/>
      <c r="F87" s="7">
        <f t="shared" si="4"/>
        <v>0</v>
      </c>
      <c r="G87" s="23">
        <f>'СВОД 2013'!$B$224</f>
        <v>3.03</v>
      </c>
      <c r="H87" s="7">
        <f t="shared" si="5"/>
        <v>0</v>
      </c>
      <c r="I87" s="10">
        <v>0</v>
      </c>
      <c r="J87" s="9">
        <f t="shared" si="6"/>
        <v>0</v>
      </c>
    </row>
    <row r="88" spans="1:10" ht="15.95" customHeight="1" x14ac:dyDescent="0.25">
      <c r="A88" s="133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'Сентябрь 2014'!E88</f>
        <v>0</v>
      </c>
      <c r="E88" s="51"/>
      <c r="F88" s="7">
        <f t="shared" si="4"/>
        <v>0</v>
      </c>
      <c r="G88" s="23">
        <f>'СВОД 2013'!$B$224</f>
        <v>3.03</v>
      </c>
      <c r="H88" s="7">
        <f t="shared" si="5"/>
        <v>0</v>
      </c>
      <c r="I88" s="10">
        <v>0</v>
      </c>
      <c r="J88" s="9">
        <f t="shared" si="6"/>
        <v>0</v>
      </c>
    </row>
    <row r="89" spans="1:10" ht="15.95" customHeight="1" x14ac:dyDescent="0.25">
      <c r="A89" s="133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'Сентябрь 2014'!E89</f>
        <v>0</v>
      </c>
      <c r="E89" s="51"/>
      <c r="F89" s="7">
        <f t="shared" si="4"/>
        <v>0</v>
      </c>
      <c r="G89" s="23">
        <f>'СВОД 2013'!$B$224</f>
        <v>3.03</v>
      </c>
      <c r="H89" s="7">
        <f t="shared" si="5"/>
        <v>0</v>
      </c>
      <c r="I89" s="10">
        <v>0</v>
      </c>
      <c r="J89" s="9">
        <f t="shared" si="6"/>
        <v>0</v>
      </c>
    </row>
    <row r="90" spans="1:10" ht="15.95" customHeight="1" x14ac:dyDescent="0.25">
      <c r="A90" s="133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'Сентябрь 2014'!E90</f>
        <v>0</v>
      </c>
      <c r="E90" s="51"/>
      <c r="F90" s="7">
        <f t="shared" si="4"/>
        <v>0</v>
      </c>
      <c r="G90" s="23">
        <f>'СВОД 2013'!$B$224</f>
        <v>3.03</v>
      </c>
      <c r="H90" s="7">
        <f t="shared" si="5"/>
        <v>0</v>
      </c>
      <c r="I90" s="10">
        <v>0</v>
      </c>
      <c r="J90" s="9">
        <f t="shared" si="6"/>
        <v>0</v>
      </c>
    </row>
    <row r="91" spans="1:10" ht="15.95" customHeight="1" x14ac:dyDescent="0.25">
      <c r="A91" s="133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'Сентябрь 2014'!E91</f>
        <v>0</v>
      </c>
      <c r="E91" s="51"/>
      <c r="F91" s="7">
        <f t="shared" si="4"/>
        <v>0</v>
      </c>
      <c r="G91" s="23">
        <f>'СВОД 2013'!$B$224</f>
        <v>3.03</v>
      </c>
      <c r="H91" s="7">
        <f t="shared" si="5"/>
        <v>0</v>
      </c>
      <c r="I91" s="10">
        <v>0</v>
      </c>
      <c r="J91" s="9">
        <f t="shared" si="6"/>
        <v>0</v>
      </c>
    </row>
    <row r="92" spans="1:10" ht="15.95" customHeight="1" x14ac:dyDescent="0.25">
      <c r="A92" s="133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'Сентябрь 2014'!E92</f>
        <v>7.22</v>
      </c>
      <c r="E92" s="51">
        <v>7.22</v>
      </c>
      <c r="F92" s="7">
        <f t="shared" si="4"/>
        <v>0</v>
      </c>
      <c r="G92" s="23">
        <f>'СВОД 2013'!$B$224</f>
        <v>3.03</v>
      </c>
      <c r="H92" s="7">
        <f t="shared" si="5"/>
        <v>0</v>
      </c>
      <c r="I92" s="10">
        <v>0</v>
      </c>
      <c r="J92" s="9">
        <f t="shared" si="6"/>
        <v>0</v>
      </c>
    </row>
    <row r="93" spans="1:10" ht="15.95" customHeight="1" x14ac:dyDescent="0.25">
      <c r="A93" s="133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'Сентябрь 2014'!E93</f>
        <v>942.5</v>
      </c>
      <c r="E93" s="51">
        <v>3834</v>
      </c>
      <c r="F93" s="7">
        <f t="shared" si="4"/>
        <v>2891.5</v>
      </c>
      <c r="G93" s="23">
        <v>3.1</v>
      </c>
      <c r="H93" s="7">
        <f t="shared" si="5"/>
        <v>8963.65</v>
      </c>
      <c r="I93" s="10">
        <v>1658.69</v>
      </c>
      <c r="J93" s="9">
        <f t="shared" si="6"/>
        <v>7304.9599999999991</v>
      </c>
    </row>
    <row r="94" spans="1:10" ht="15.95" customHeight="1" x14ac:dyDescent="0.25">
      <c r="A94" s="133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'Сентябрь 2014'!E94</f>
        <v>703.4</v>
      </c>
      <c r="E94" s="51">
        <v>703.4</v>
      </c>
      <c r="F94" s="7">
        <f t="shared" si="4"/>
        <v>0</v>
      </c>
      <c r="G94" s="23">
        <f>'СВОД 2013'!$B$224</f>
        <v>3.03</v>
      </c>
      <c r="H94" s="7">
        <f t="shared" si="5"/>
        <v>0</v>
      </c>
      <c r="I94" s="10">
        <v>0</v>
      </c>
      <c r="J94" s="9">
        <f t="shared" si="6"/>
        <v>0</v>
      </c>
    </row>
    <row r="95" spans="1:10" ht="15.95" customHeight="1" x14ac:dyDescent="0.25">
      <c r="A95" s="133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'Сентябрь 2014'!E95</f>
        <v>0</v>
      </c>
      <c r="E95" s="51"/>
      <c r="F95" s="7">
        <f t="shared" si="4"/>
        <v>0</v>
      </c>
      <c r="G95" s="23">
        <f>'СВОД 2013'!$B$224</f>
        <v>3.03</v>
      </c>
      <c r="H95" s="7">
        <f t="shared" si="5"/>
        <v>0</v>
      </c>
      <c r="I95" s="10">
        <v>0</v>
      </c>
      <c r="J95" s="9">
        <f t="shared" si="6"/>
        <v>0</v>
      </c>
    </row>
    <row r="96" spans="1:10" ht="15.95" customHeight="1" x14ac:dyDescent="0.25">
      <c r="A96" s="133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'Сентябрь 2014'!E96</f>
        <v>0</v>
      </c>
      <c r="E96" s="51"/>
      <c r="F96" s="7">
        <f t="shared" si="4"/>
        <v>0</v>
      </c>
      <c r="G96" s="23">
        <f>'СВОД 2013'!$B$224</f>
        <v>3.03</v>
      </c>
      <c r="H96" s="7">
        <f t="shared" si="5"/>
        <v>0</v>
      </c>
      <c r="I96" s="10">
        <v>0</v>
      </c>
      <c r="J96" s="9">
        <f t="shared" si="6"/>
        <v>0</v>
      </c>
    </row>
    <row r="97" spans="1:10" ht="15.95" customHeight="1" x14ac:dyDescent="0.25">
      <c r="A97" s="133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'Сентябрь 2014'!E97</f>
        <v>1377.89</v>
      </c>
      <c r="E97" s="51">
        <v>1378</v>
      </c>
      <c r="F97" s="7">
        <f t="shared" si="4"/>
        <v>0.10999999999989996</v>
      </c>
      <c r="G97" s="23">
        <v>3.1</v>
      </c>
      <c r="H97" s="7">
        <f t="shared" si="5"/>
        <v>0.34</v>
      </c>
      <c r="I97" s="10">
        <v>0</v>
      </c>
      <c r="J97" s="9">
        <f t="shared" si="6"/>
        <v>0.34</v>
      </c>
    </row>
    <row r="98" spans="1:10" ht="15.95" customHeight="1" x14ac:dyDescent="0.25">
      <c r="A98" s="133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'Сентябрь 2014'!E98</f>
        <v>0</v>
      </c>
      <c r="E98" s="51"/>
      <c r="F98" s="7">
        <f t="shared" si="4"/>
        <v>0</v>
      </c>
      <c r="G98" s="23">
        <f>'СВОД 2013'!$B$224</f>
        <v>3.03</v>
      </c>
      <c r="H98" s="7">
        <f t="shared" si="5"/>
        <v>0</v>
      </c>
      <c r="I98" s="10">
        <v>0</v>
      </c>
      <c r="J98" s="9">
        <f t="shared" si="6"/>
        <v>0</v>
      </c>
    </row>
    <row r="99" spans="1:10" ht="15.95" customHeight="1" x14ac:dyDescent="0.25">
      <c r="A99" s="133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'Сентябрь 2014'!E99</f>
        <v>0</v>
      </c>
      <c r="E99" s="51"/>
      <c r="F99" s="7">
        <f t="shared" si="4"/>
        <v>0</v>
      </c>
      <c r="G99" s="23">
        <f>'СВОД 2013'!$B$224</f>
        <v>3.03</v>
      </c>
      <c r="H99" s="7">
        <f t="shared" si="5"/>
        <v>0</v>
      </c>
      <c r="I99" s="10">
        <v>0</v>
      </c>
      <c r="J99" s="9">
        <f t="shared" si="6"/>
        <v>0</v>
      </c>
    </row>
    <row r="100" spans="1:10" ht="15.95" customHeight="1" x14ac:dyDescent="0.25">
      <c r="A100" s="133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'Сентябрь 2014'!E100</f>
        <v>0</v>
      </c>
      <c r="E100" s="51"/>
      <c r="F100" s="7">
        <f t="shared" si="4"/>
        <v>0</v>
      </c>
      <c r="G100" s="23">
        <f>'СВОД 2013'!$B$224</f>
        <v>3.03</v>
      </c>
      <c r="H100" s="7">
        <f t="shared" si="5"/>
        <v>0</v>
      </c>
      <c r="I100" s="10">
        <v>0</v>
      </c>
      <c r="J100" s="9">
        <f t="shared" si="6"/>
        <v>0</v>
      </c>
    </row>
    <row r="101" spans="1:10" ht="15.95" customHeight="1" x14ac:dyDescent="0.25">
      <c r="A101" s="133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'Сентябрь 2014'!E101</f>
        <v>0</v>
      </c>
      <c r="E101" s="51"/>
      <c r="F101" s="7">
        <f t="shared" si="4"/>
        <v>0</v>
      </c>
      <c r="G101" s="23">
        <f>'СВОД 2013'!$B$224</f>
        <v>3.03</v>
      </c>
      <c r="H101" s="7">
        <f t="shared" si="5"/>
        <v>0</v>
      </c>
      <c r="I101" s="10">
        <v>0</v>
      </c>
      <c r="J101" s="9">
        <f t="shared" si="6"/>
        <v>0</v>
      </c>
    </row>
    <row r="102" spans="1:10" ht="15.95" customHeight="1" x14ac:dyDescent="0.25">
      <c r="A102" s="133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'Сентябрь 2014'!E102</f>
        <v>0</v>
      </c>
      <c r="E102" s="51"/>
      <c r="F102" s="7">
        <f t="shared" si="4"/>
        <v>0</v>
      </c>
      <c r="G102" s="23">
        <f>'СВОД 2013'!$B$224</f>
        <v>3.03</v>
      </c>
      <c r="H102" s="7">
        <f t="shared" si="5"/>
        <v>0</v>
      </c>
      <c r="I102" s="10">
        <v>0</v>
      </c>
      <c r="J102" s="9">
        <f t="shared" si="6"/>
        <v>0</v>
      </c>
    </row>
    <row r="103" spans="1:10" ht="15.95" customHeight="1" x14ac:dyDescent="0.25">
      <c r="A103" s="133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'Сентябрь 2014'!E103</f>
        <v>0</v>
      </c>
      <c r="E103" s="51"/>
      <c r="F103" s="7">
        <f t="shared" si="4"/>
        <v>0</v>
      </c>
      <c r="G103" s="23">
        <f>'СВОД 2013'!$B$224</f>
        <v>3.03</v>
      </c>
      <c r="H103" s="7">
        <f t="shared" si="5"/>
        <v>0</v>
      </c>
      <c r="I103" s="10">
        <v>0</v>
      </c>
      <c r="J103" s="9">
        <f t="shared" si="6"/>
        <v>0</v>
      </c>
    </row>
    <row r="104" spans="1:10" ht="15.95" customHeight="1" x14ac:dyDescent="0.25">
      <c r="A104" s="133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'Сентябрь 2014'!E104</f>
        <v>0</v>
      </c>
      <c r="E104" s="51"/>
      <c r="F104" s="7">
        <f t="shared" si="4"/>
        <v>0</v>
      </c>
      <c r="G104" s="23">
        <f>'СВОД 2013'!$B$224</f>
        <v>3.03</v>
      </c>
      <c r="H104" s="7">
        <f t="shared" si="5"/>
        <v>0</v>
      </c>
      <c r="I104" s="10">
        <v>0</v>
      </c>
      <c r="J104" s="9">
        <f t="shared" si="6"/>
        <v>0</v>
      </c>
    </row>
    <row r="105" spans="1:10" ht="15.95" customHeight="1" x14ac:dyDescent="0.25">
      <c r="A105" s="133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'Сентябрь 2014'!E105</f>
        <v>0</v>
      </c>
      <c r="E105" s="51"/>
      <c r="F105" s="7">
        <f t="shared" si="4"/>
        <v>0</v>
      </c>
      <c r="G105" s="23">
        <f>'СВОД 2013'!$B$224</f>
        <v>3.03</v>
      </c>
      <c r="H105" s="7">
        <f t="shared" si="5"/>
        <v>0</v>
      </c>
      <c r="I105" s="10">
        <v>0</v>
      </c>
      <c r="J105" s="9">
        <f t="shared" si="6"/>
        <v>0</v>
      </c>
    </row>
    <row r="106" spans="1:10" ht="15.95" customHeight="1" x14ac:dyDescent="0.25">
      <c r="A106" s="133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'Сентябрь 2014'!E106</f>
        <v>0</v>
      </c>
      <c r="E106" s="51"/>
      <c r="F106" s="7">
        <f t="shared" si="4"/>
        <v>0</v>
      </c>
      <c r="G106" s="23">
        <f>'СВОД 2013'!$B$224</f>
        <v>3.03</v>
      </c>
      <c r="H106" s="7">
        <f t="shared" si="5"/>
        <v>0</v>
      </c>
      <c r="I106" s="10">
        <v>0</v>
      </c>
      <c r="J106" s="9">
        <f t="shared" si="6"/>
        <v>0</v>
      </c>
    </row>
    <row r="107" spans="1:10" ht="15.95" customHeight="1" x14ac:dyDescent="0.25">
      <c r="A107" s="133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'Сентябрь 2014'!E107</f>
        <v>2389.79</v>
      </c>
      <c r="E107" s="51">
        <v>2817</v>
      </c>
      <c r="F107" s="7">
        <f t="shared" si="4"/>
        <v>427.21000000000004</v>
      </c>
      <c r="G107" s="23">
        <v>3.1</v>
      </c>
      <c r="H107" s="7">
        <f t="shared" si="5"/>
        <v>1324.35</v>
      </c>
      <c r="I107" s="10">
        <v>0</v>
      </c>
      <c r="J107" s="9">
        <f t="shared" si="6"/>
        <v>1324.35</v>
      </c>
    </row>
    <row r="108" spans="1:10" ht="15.95" customHeight="1" x14ac:dyDescent="0.25">
      <c r="A108" s="133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'Сентябрь 2014'!E108</f>
        <v>0</v>
      </c>
      <c r="E108" s="51"/>
      <c r="F108" s="7">
        <f t="shared" si="4"/>
        <v>0</v>
      </c>
      <c r="G108" s="23">
        <f>'СВОД 2013'!$B$224</f>
        <v>3.03</v>
      </c>
      <c r="H108" s="7">
        <f t="shared" si="5"/>
        <v>0</v>
      </c>
      <c r="I108" s="10">
        <v>0</v>
      </c>
      <c r="J108" s="9">
        <f t="shared" si="6"/>
        <v>0</v>
      </c>
    </row>
    <row r="109" spans="1:10" ht="15.95" customHeight="1" x14ac:dyDescent="0.25">
      <c r="A109" s="133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'Сентябрь 2014'!E109</f>
        <v>7.97</v>
      </c>
      <c r="E109" s="51">
        <v>8.5</v>
      </c>
      <c r="F109" s="7">
        <f t="shared" si="4"/>
        <v>0.53000000000000025</v>
      </c>
      <c r="G109" s="23">
        <v>3.1</v>
      </c>
      <c r="H109" s="7">
        <f t="shared" si="5"/>
        <v>1.64</v>
      </c>
      <c r="I109" s="10">
        <v>0</v>
      </c>
      <c r="J109" s="9">
        <f t="shared" si="6"/>
        <v>1.64</v>
      </c>
    </row>
    <row r="110" spans="1:10" ht="15.95" customHeight="1" x14ac:dyDescent="0.25">
      <c r="A110" s="133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'Сентябрь 2014'!E110</f>
        <v>482.65</v>
      </c>
      <c r="E110" s="51">
        <v>545</v>
      </c>
      <c r="F110" s="7">
        <f t="shared" si="4"/>
        <v>62.350000000000023</v>
      </c>
      <c r="G110" s="23">
        <v>3.1</v>
      </c>
      <c r="H110" s="7">
        <f t="shared" si="5"/>
        <v>193.29</v>
      </c>
      <c r="I110" s="173">
        <v>930</v>
      </c>
      <c r="J110" s="9">
        <f t="shared" si="6"/>
        <v>-736.71</v>
      </c>
    </row>
    <row r="111" spans="1:10" ht="15.95" customHeight="1" x14ac:dyDescent="0.25">
      <c r="A111" s="133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'Сентябрь 2014'!E111</f>
        <v>0</v>
      </c>
      <c r="E111" s="51"/>
      <c r="F111" s="7">
        <f t="shared" si="4"/>
        <v>0</v>
      </c>
      <c r="G111" s="23">
        <f>'СВОД 2013'!$B$224</f>
        <v>3.03</v>
      </c>
      <c r="H111" s="7">
        <f t="shared" si="5"/>
        <v>0</v>
      </c>
      <c r="I111" s="10">
        <v>0</v>
      </c>
      <c r="J111" s="9">
        <f t="shared" si="6"/>
        <v>0</v>
      </c>
    </row>
    <row r="112" spans="1:10" ht="15.95" customHeight="1" x14ac:dyDescent="0.25">
      <c r="A112" s="133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'Сентябрь 2014'!E112</f>
        <v>2565.42</v>
      </c>
      <c r="E112" s="51">
        <v>2923</v>
      </c>
      <c r="F112" s="7">
        <f t="shared" si="4"/>
        <v>357.57999999999993</v>
      </c>
      <c r="G112" s="23">
        <v>3.1</v>
      </c>
      <c r="H112" s="7">
        <f t="shared" si="5"/>
        <v>1108.5</v>
      </c>
      <c r="I112" s="10">
        <v>0</v>
      </c>
      <c r="J112" s="9">
        <f t="shared" si="6"/>
        <v>1108.5</v>
      </c>
    </row>
    <row r="113" spans="1:10" ht="15.95" customHeight="1" x14ac:dyDescent="0.25">
      <c r="A113" s="133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'Сентябрь 2014'!E113</f>
        <v>0</v>
      </c>
      <c r="E113" s="51"/>
      <c r="F113" s="7">
        <f t="shared" si="4"/>
        <v>0</v>
      </c>
      <c r="G113" s="23">
        <f>'СВОД 2013'!$B$224</f>
        <v>3.03</v>
      </c>
      <c r="H113" s="7">
        <f t="shared" si="5"/>
        <v>0</v>
      </c>
      <c r="I113" s="10">
        <v>0</v>
      </c>
      <c r="J113" s="9">
        <f t="shared" si="6"/>
        <v>0</v>
      </c>
    </row>
    <row r="114" spans="1:10" ht="15.95" customHeight="1" x14ac:dyDescent="0.25">
      <c r="A114" s="133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'Сентябрь 2014'!E114</f>
        <v>0</v>
      </c>
      <c r="E114" s="51"/>
      <c r="F114" s="7">
        <f t="shared" si="4"/>
        <v>0</v>
      </c>
      <c r="G114" s="23">
        <f>'СВОД 2013'!$B$224</f>
        <v>3.03</v>
      </c>
      <c r="H114" s="7">
        <f t="shared" si="5"/>
        <v>0</v>
      </c>
      <c r="I114" s="10">
        <v>0</v>
      </c>
      <c r="J114" s="9">
        <f t="shared" si="6"/>
        <v>0</v>
      </c>
    </row>
    <row r="115" spans="1:10" ht="15.95" customHeight="1" x14ac:dyDescent="0.25">
      <c r="A115" s="133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'Сентябрь 2014'!E115</f>
        <v>0</v>
      </c>
      <c r="E115" s="51"/>
      <c r="F115" s="7">
        <f t="shared" si="4"/>
        <v>0</v>
      </c>
      <c r="G115" s="23">
        <f>'СВОД 2013'!$B$224</f>
        <v>3.03</v>
      </c>
      <c r="H115" s="7">
        <f t="shared" si="5"/>
        <v>0</v>
      </c>
      <c r="I115" s="10">
        <v>0</v>
      </c>
      <c r="J115" s="9">
        <f t="shared" si="6"/>
        <v>0</v>
      </c>
    </row>
    <row r="116" spans="1:10" ht="15.95" customHeight="1" x14ac:dyDescent="0.25">
      <c r="A116" s="133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'Сентябрь 2014'!E116</f>
        <v>0</v>
      </c>
      <c r="E116" s="51"/>
      <c r="F116" s="7">
        <f t="shared" si="4"/>
        <v>0</v>
      </c>
      <c r="G116" s="23">
        <f>'СВОД 2013'!$B$224</f>
        <v>3.03</v>
      </c>
      <c r="H116" s="7">
        <f t="shared" si="5"/>
        <v>0</v>
      </c>
      <c r="I116" s="10">
        <v>0</v>
      </c>
      <c r="J116" s="9">
        <f t="shared" si="6"/>
        <v>0</v>
      </c>
    </row>
    <row r="117" spans="1:10" ht="15.95" customHeight="1" x14ac:dyDescent="0.25">
      <c r="A117" s="133"/>
      <c r="B117" s="1">
        <v>97</v>
      </c>
      <c r="C117" s="17" t="s">
        <v>120</v>
      </c>
      <c r="D117" s="49">
        <v>0</v>
      </c>
      <c r="E117" s="51"/>
      <c r="F117" s="7">
        <f t="shared" si="4"/>
        <v>0</v>
      </c>
      <c r="G117" s="23">
        <f>'СВОД 2013'!$B$224</f>
        <v>3.03</v>
      </c>
      <c r="H117" s="7">
        <f t="shared" si="5"/>
        <v>0</v>
      </c>
      <c r="I117" s="10">
        <v>0</v>
      </c>
      <c r="J117" s="9">
        <f t="shared" si="6"/>
        <v>0</v>
      </c>
    </row>
    <row r="118" spans="1:10" ht="15.95" customHeight="1" x14ac:dyDescent="0.25">
      <c r="A118" s="133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'Сентябрь 2014'!E118</f>
        <v>0</v>
      </c>
      <c r="E118" s="51"/>
      <c r="F118" s="7">
        <f t="shared" si="4"/>
        <v>0</v>
      </c>
      <c r="G118" s="23">
        <f>'СВОД 2013'!$B$224</f>
        <v>3.03</v>
      </c>
      <c r="H118" s="7">
        <f t="shared" si="5"/>
        <v>0</v>
      </c>
      <c r="I118" s="10">
        <v>0</v>
      </c>
      <c r="J118" s="9">
        <f t="shared" si="6"/>
        <v>0</v>
      </c>
    </row>
    <row r="119" spans="1:10" ht="15.95" customHeight="1" x14ac:dyDescent="0.25">
      <c r="A119" s="133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f>'Сентябрь 2014'!E119</f>
        <v>128.37</v>
      </c>
      <c r="E119" s="51">
        <v>129</v>
      </c>
      <c r="F119" s="7">
        <f t="shared" si="4"/>
        <v>0.62999999999999545</v>
      </c>
      <c r="G119" s="23">
        <v>3.1</v>
      </c>
      <c r="H119" s="7">
        <f t="shared" si="5"/>
        <v>1.95</v>
      </c>
      <c r="I119" s="10">
        <v>386.29</v>
      </c>
      <c r="J119" s="9">
        <f t="shared" si="6"/>
        <v>-384.34000000000003</v>
      </c>
    </row>
    <row r="120" spans="1:10" ht="15.95" customHeight="1" x14ac:dyDescent="0.25">
      <c r="A120" s="133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'Сентябрь 2014'!E120</f>
        <v>141.38999999999999</v>
      </c>
      <c r="E120" s="51">
        <v>154</v>
      </c>
      <c r="F120" s="7">
        <f t="shared" si="4"/>
        <v>12.610000000000014</v>
      </c>
      <c r="G120" s="23">
        <v>3.1</v>
      </c>
      <c r="H120" s="7">
        <f t="shared" si="5"/>
        <v>39.090000000000003</v>
      </c>
      <c r="I120" s="10">
        <v>0</v>
      </c>
      <c r="J120" s="9">
        <f t="shared" si="6"/>
        <v>39.090000000000003</v>
      </c>
    </row>
    <row r="121" spans="1:10" ht="15.95" customHeight="1" x14ac:dyDescent="0.25">
      <c r="A121" s="142" t="str">
        <f>'СВОД 2014'!$A121</f>
        <v>Френкель А.В.</v>
      </c>
      <c r="B121" s="2">
        <f>'СВОД 2014'!B121</f>
        <v>100</v>
      </c>
      <c r="C121" s="18">
        <f>'СВОД 2014'!C121</f>
        <v>0</v>
      </c>
      <c r="D121" s="59">
        <f>'Сентябрь 2014'!E121</f>
        <v>190.59</v>
      </c>
      <c r="E121" s="51">
        <v>1505</v>
      </c>
      <c r="F121" s="60">
        <f t="shared" si="4"/>
        <v>1314.41</v>
      </c>
      <c r="G121" s="23">
        <v>3.1</v>
      </c>
      <c r="H121" s="7">
        <f t="shared" si="5"/>
        <v>4074.67</v>
      </c>
      <c r="I121" s="10">
        <v>0</v>
      </c>
      <c r="J121" s="61">
        <f t="shared" si="6"/>
        <v>4074.67</v>
      </c>
    </row>
    <row r="122" spans="1:10" ht="15.95" customHeight="1" x14ac:dyDescent="0.25">
      <c r="A122" s="133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'Сентябрь 2014'!E122</f>
        <v>911.75</v>
      </c>
      <c r="E122" s="51">
        <v>1287</v>
      </c>
      <c r="F122" s="7">
        <f t="shared" si="4"/>
        <v>375.25</v>
      </c>
      <c r="G122" s="23">
        <v>3.1</v>
      </c>
      <c r="H122" s="7">
        <f t="shared" si="5"/>
        <v>1163.28</v>
      </c>
      <c r="I122" s="10">
        <v>0</v>
      </c>
      <c r="J122" s="9">
        <f t="shared" si="6"/>
        <v>1163.28</v>
      </c>
    </row>
    <row r="123" spans="1:10" ht="15.95" customHeight="1" x14ac:dyDescent="0.25">
      <c r="A123" s="133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'Сентябрь 2014'!E123</f>
        <v>3775.49</v>
      </c>
      <c r="E123" s="51">
        <v>3967</v>
      </c>
      <c r="F123" s="7">
        <f t="shared" si="4"/>
        <v>191.51000000000022</v>
      </c>
      <c r="G123" s="23">
        <v>3.1</v>
      </c>
      <c r="H123" s="7">
        <f t="shared" si="5"/>
        <v>593.67999999999995</v>
      </c>
      <c r="I123" s="10">
        <v>0</v>
      </c>
      <c r="J123" s="9">
        <f t="shared" si="6"/>
        <v>593.67999999999995</v>
      </c>
    </row>
    <row r="124" spans="1:10" ht="15.95" customHeight="1" x14ac:dyDescent="0.25">
      <c r="A124" s="133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'Сентябрь 2014'!E124</f>
        <v>3464.13</v>
      </c>
      <c r="E124" s="51">
        <v>3679</v>
      </c>
      <c r="F124" s="7">
        <f t="shared" si="4"/>
        <v>214.86999999999989</v>
      </c>
      <c r="G124" s="23">
        <v>3.1</v>
      </c>
      <c r="H124" s="7">
        <f t="shared" si="5"/>
        <v>666.1</v>
      </c>
      <c r="I124" s="10">
        <v>0</v>
      </c>
      <c r="J124" s="9">
        <f t="shared" si="6"/>
        <v>666.1</v>
      </c>
    </row>
    <row r="125" spans="1:10" ht="15.95" customHeight="1" x14ac:dyDescent="0.25">
      <c r="A125" s="133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'Сентябрь 2014'!E125</f>
        <v>1178.53</v>
      </c>
      <c r="E125" s="51">
        <v>1354</v>
      </c>
      <c r="F125" s="7">
        <f t="shared" si="4"/>
        <v>175.47000000000003</v>
      </c>
      <c r="G125" s="23">
        <v>3.1</v>
      </c>
      <c r="H125" s="7">
        <f t="shared" si="5"/>
        <v>543.96</v>
      </c>
      <c r="I125" s="10">
        <v>0</v>
      </c>
      <c r="J125" s="9">
        <f t="shared" si="6"/>
        <v>543.96</v>
      </c>
    </row>
    <row r="126" spans="1:10" ht="15.95" customHeight="1" x14ac:dyDescent="0.25">
      <c r="A126" s="133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'Сентябрь 2014'!E126</f>
        <v>1941.22</v>
      </c>
      <c r="E126" s="51">
        <v>1947</v>
      </c>
      <c r="F126" s="7">
        <f t="shared" si="4"/>
        <v>5.7799999999999727</v>
      </c>
      <c r="G126" s="23">
        <v>3.1</v>
      </c>
      <c r="H126" s="7">
        <f t="shared" si="5"/>
        <v>17.920000000000002</v>
      </c>
      <c r="I126" s="10">
        <v>0</v>
      </c>
      <c r="J126" s="9">
        <f t="shared" si="6"/>
        <v>17.920000000000002</v>
      </c>
    </row>
    <row r="127" spans="1:10" ht="15.95" customHeight="1" x14ac:dyDescent="0.25">
      <c r="A127" s="133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'Сентябрь 2014'!E127</f>
        <v>101.18</v>
      </c>
      <c r="E127" s="51">
        <v>123.95</v>
      </c>
      <c r="F127" s="7">
        <f t="shared" si="4"/>
        <v>22.769999999999996</v>
      </c>
      <c r="G127" s="23">
        <v>3.1</v>
      </c>
      <c r="H127" s="7">
        <f t="shared" si="5"/>
        <v>70.59</v>
      </c>
      <c r="I127" s="10">
        <v>0</v>
      </c>
      <c r="J127" s="9">
        <f t="shared" si="6"/>
        <v>70.59</v>
      </c>
    </row>
    <row r="128" spans="1:10" ht="15.95" customHeight="1" x14ac:dyDescent="0.25">
      <c r="A128" s="133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'Сентябрь 2014'!E128</f>
        <v>398.27</v>
      </c>
      <c r="E128" s="51">
        <v>411</v>
      </c>
      <c r="F128" s="7">
        <f t="shared" si="4"/>
        <v>12.730000000000018</v>
      </c>
      <c r="G128" s="23">
        <v>3.1</v>
      </c>
      <c r="H128" s="7">
        <f t="shared" si="5"/>
        <v>39.46</v>
      </c>
      <c r="I128" s="10">
        <v>0</v>
      </c>
      <c r="J128" s="9">
        <f t="shared" si="6"/>
        <v>39.46</v>
      </c>
    </row>
    <row r="129" spans="1:10" ht="15.95" customHeight="1" x14ac:dyDescent="0.25">
      <c r="A129" s="133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'Сентябрь 2014'!E129</f>
        <v>19.3</v>
      </c>
      <c r="E129" s="51">
        <v>22</v>
      </c>
      <c r="F129" s="7">
        <f t="shared" si="4"/>
        <v>2.6999999999999993</v>
      </c>
      <c r="G129" s="23">
        <v>3.1</v>
      </c>
      <c r="H129" s="7">
        <f t="shared" si="5"/>
        <v>8.3699999999999992</v>
      </c>
      <c r="I129" s="10">
        <v>0</v>
      </c>
      <c r="J129" s="9">
        <f t="shared" si="6"/>
        <v>8.3699999999999992</v>
      </c>
    </row>
    <row r="130" spans="1:10" ht="15.95" customHeight="1" x14ac:dyDescent="0.25">
      <c r="A130" s="133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'Сентябрь 2014'!E130</f>
        <v>362.62</v>
      </c>
      <c r="E130" s="51">
        <v>362.62</v>
      </c>
      <c r="F130" s="7">
        <f t="shared" si="4"/>
        <v>0</v>
      </c>
      <c r="G130" s="23">
        <f>'СВОД 2013'!$B$224</f>
        <v>3.03</v>
      </c>
      <c r="H130" s="7">
        <f t="shared" si="5"/>
        <v>0</v>
      </c>
      <c r="I130" s="10">
        <v>0</v>
      </c>
      <c r="J130" s="9">
        <f t="shared" si="6"/>
        <v>0</v>
      </c>
    </row>
    <row r="131" spans="1:10" ht="15.95" customHeight="1" x14ac:dyDescent="0.25">
      <c r="A131" s="133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'Сентябрь 2014'!E131</f>
        <v>7564.33</v>
      </c>
      <c r="E131" s="51">
        <v>8076</v>
      </c>
      <c r="F131" s="7">
        <f t="shared" ref="F131:F194" si="8">E131-D131</f>
        <v>511.67000000000007</v>
      </c>
      <c r="G131" s="23">
        <v>3.1</v>
      </c>
      <c r="H131" s="7">
        <f t="shared" ref="H131:H194" si="9">ROUND(F131*G131,2)</f>
        <v>1586.18</v>
      </c>
      <c r="I131" s="10">
        <v>0</v>
      </c>
      <c r="J131" s="9">
        <f t="shared" si="6"/>
        <v>1586.18</v>
      </c>
    </row>
    <row r="132" spans="1:10" ht="15.95" customHeight="1" x14ac:dyDescent="0.25">
      <c r="A132" s="133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'Сентябрь 2014'!E132</f>
        <v>1976.6</v>
      </c>
      <c r="E132" s="51">
        <v>4476.1899999999996</v>
      </c>
      <c r="F132" s="7">
        <f t="shared" si="8"/>
        <v>2499.5899999999997</v>
      </c>
      <c r="G132" s="23">
        <v>3.1</v>
      </c>
      <c r="H132" s="7">
        <f t="shared" si="9"/>
        <v>7748.73</v>
      </c>
      <c r="I132" s="10">
        <v>0</v>
      </c>
      <c r="J132" s="9">
        <f t="shared" si="6"/>
        <v>7748.73</v>
      </c>
    </row>
    <row r="133" spans="1:10" ht="15.95" customHeight="1" x14ac:dyDescent="0.25">
      <c r="A133" s="133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'Сентябрь 2014'!E133</f>
        <v>2157.7800000000002</v>
      </c>
      <c r="E133" s="51">
        <v>2207</v>
      </c>
      <c r="F133" s="7">
        <f t="shared" si="8"/>
        <v>49.2199999999998</v>
      </c>
      <c r="G133" s="23">
        <v>3.1</v>
      </c>
      <c r="H133" s="7">
        <f t="shared" si="9"/>
        <v>152.58000000000001</v>
      </c>
      <c r="I133" s="10">
        <v>0</v>
      </c>
      <c r="J133" s="9">
        <f t="shared" si="6"/>
        <v>152.58000000000001</v>
      </c>
    </row>
    <row r="134" spans="1:10" ht="15.95" customHeight="1" x14ac:dyDescent="0.25">
      <c r="A134" s="133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'Сентябрь 2014'!E134</f>
        <v>67.42</v>
      </c>
      <c r="E134" s="51">
        <v>177</v>
      </c>
      <c r="F134" s="7">
        <f t="shared" si="8"/>
        <v>109.58</v>
      </c>
      <c r="G134" s="23">
        <v>3.1</v>
      </c>
      <c r="H134" s="7">
        <f t="shared" si="9"/>
        <v>339.7</v>
      </c>
      <c r="I134" s="173">
        <v>311</v>
      </c>
      <c r="J134" s="9">
        <f t="shared" si="6"/>
        <v>28.699999999999989</v>
      </c>
    </row>
    <row r="135" spans="1:10" ht="15.95" customHeight="1" x14ac:dyDescent="0.25">
      <c r="A135" s="133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'Сентябрь 2014'!E135</f>
        <v>2497.0700000000002</v>
      </c>
      <c r="E135" s="51">
        <v>2604</v>
      </c>
      <c r="F135" s="7">
        <f t="shared" si="8"/>
        <v>106.92999999999984</v>
      </c>
      <c r="G135" s="23">
        <v>3.1</v>
      </c>
      <c r="H135" s="7">
        <f t="shared" si="9"/>
        <v>331.48</v>
      </c>
      <c r="I135" s="10">
        <v>0</v>
      </c>
      <c r="J135" s="9">
        <f t="shared" ref="J135:J198" si="10">H135-I135</f>
        <v>331.48</v>
      </c>
    </row>
    <row r="136" spans="1:10" ht="15.95" customHeight="1" x14ac:dyDescent="0.25">
      <c r="A136" s="133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'Сентябрь 2014'!E136</f>
        <v>2653.23</v>
      </c>
      <c r="E136" s="51">
        <v>3362</v>
      </c>
      <c r="F136" s="7">
        <f t="shared" si="8"/>
        <v>708.77</v>
      </c>
      <c r="G136" s="23">
        <v>3.1</v>
      </c>
      <c r="H136" s="7">
        <f t="shared" si="9"/>
        <v>2197.19</v>
      </c>
      <c r="I136" s="10">
        <v>0</v>
      </c>
      <c r="J136" s="9">
        <f t="shared" si="10"/>
        <v>2197.19</v>
      </c>
    </row>
    <row r="137" spans="1:10" ht="15.95" customHeight="1" x14ac:dyDescent="0.25">
      <c r="A137" s="133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'Сентябрь 2014'!E137</f>
        <v>0</v>
      </c>
      <c r="E137" s="51"/>
      <c r="F137" s="7">
        <f t="shared" si="8"/>
        <v>0</v>
      </c>
      <c r="G137" s="23">
        <f>'СВОД 2013'!$B$224</f>
        <v>3.03</v>
      </c>
      <c r="H137" s="7">
        <f t="shared" si="9"/>
        <v>0</v>
      </c>
      <c r="I137" s="10">
        <v>0</v>
      </c>
      <c r="J137" s="9">
        <f t="shared" si="10"/>
        <v>0</v>
      </c>
    </row>
    <row r="138" spans="1:10" ht="15.95" customHeight="1" x14ac:dyDescent="0.25">
      <c r="A138" s="133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'Сентябрь 2014'!E138</f>
        <v>3.84</v>
      </c>
      <c r="E138" s="51">
        <v>4.79</v>
      </c>
      <c r="F138" s="7">
        <f t="shared" si="8"/>
        <v>0.95000000000000018</v>
      </c>
      <c r="G138" s="23">
        <v>3.1</v>
      </c>
      <c r="H138" s="7">
        <f t="shared" si="9"/>
        <v>2.95</v>
      </c>
      <c r="I138" s="10">
        <v>0</v>
      </c>
      <c r="J138" s="9">
        <f t="shared" si="10"/>
        <v>2.95</v>
      </c>
    </row>
    <row r="139" spans="1:10" ht="15.95" customHeight="1" x14ac:dyDescent="0.25">
      <c r="A139" s="133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'Сентябрь 2014'!E139</f>
        <v>1021.99</v>
      </c>
      <c r="E139" s="51">
        <v>2166.84</v>
      </c>
      <c r="F139" s="7">
        <f t="shared" si="8"/>
        <v>1144.8500000000001</v>
      </c>
      <c r="G139" s="23">
        <v>3.1</v>
      </c>
      <c r="H139" s="7">
        <f t="shared" si="9"/>
        <v>3549.04</v>
      </c>
      <c r="I139" s="10">
        <v>0</v>
      </c>
      <c r="J139" s="9">
        <f t="shared" si="10"/>
        <v>3549.04</v>
      </c>
    </row>
    <row r="140" spans="1:10" ht="15.95" customHeight="1" x14ac:dyDescent="0.25">
      <c r="A140" s="133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'Сентябрь 2014'!E140</f>
        <v>0.72</v>
      </c>
      <c r="E140" s="51">
        <v>8.7200000000000006</v>
      </c>
      <c r="F140" s="7">
        <f t="shared" si="8"/>
        <v>8</v>
      </c>
      <c r="G140" s="23">
        <v>3.1</v>
      </c>
      <c r="H140" s="7">
        <f t="shared" si="9"/>
        <v>24.8</v>
      </c>
      <c r="I140" s="10">
        <v>0</v>
      </c>
      <c r="J140" s="9">
        <f t="shared" si="10"/>
        <v>24.8</v>
      </c>
    </row>
    <row r="141" spans="1:10" ht="15.95" customHeight="1" x14ac:dyDescent="0.25">
      <c r="A141" s="133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'Сентябрь 2014'!E141</f>
        <v>389.45</v>
      </c>
      <c r="E141" s="51">
        <v>1632</v>
      </c>
      <c r="F141" s="7">
        <f t="shared" si="8"/>
        <v>1242.55</v>
      </c>
      <c r="G141" s="23">
        <v>3.1</v>
      </c>
      <c r="H141" s="7">
        <f t="shared" si="9"/>
        <v>3851.91</v>
      </c>
      <c r="I141" s="10">
        <v>0</v>
      </c>
      <c r="J141" s="9">
        <f t="shared" si="10"/>
        <v>3851.91</v>
      </c>
    </row>
    <row r="142" spans="1:10" ht="15.95" customHeight="1" x14ac:dyDescent="0.25">
      <c r="A142" s="133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'Сентябрь 2014'!E142</f>
        <v>0</v>
      </c>
      <c r="E142" s="51"/>
      <c r="F142" s="7">
        <f t="shared" si="8"/>
        <v>0</v>
      </c>
      <c r="G142" s="23">
        <f>'СВОД 2013'!$B$224</f>
        <v>3.03</v>
      </c>
      <c r="H142" s="7">
        <f t="shared" si="9"/>
        <v>0</v>
      </c>
      <c r="I142" s="10">
        <v>0</v>
      </c>
      <c r="J142" s="9">
        <f t="shared" si="10"/>
        <v>0</v>
      </c>
    </row>
    <row r="143" spans="1:10" ht="15.95" customHeight="1" x14ac:dyDescent="0.25">
      <c r="A143" s="133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'Сентябрь 2014'!E143</f>
        <v>318.25</v>
      </c>
      <c r="E143" s="51">
        <v>319.79000000000002</v>
      </c>
      <c r="F143" s="7">
        <f t="shared" si="8"/>
        <v>1.5400000000000205</v>
      </c>
      <c r="G143" s="23">
        <v>3.1</v>
      </c>
      <c r="H143" s="7">
        <f t="shared" si="9"/>
        <v>4.7699999999999996</v>
      </c>
      <c r="I143" s="10">
        <v>0</v>
      </c>
      <c r="J143" s="9">
        <f t="shared" si="10"/>
        <v>4.7699999999999996</v>
      </c>
    </row>
    <row r="144" spans="1:10" ht="15.95" customHeight="1" x14ac:dyDescent="0.25">
      <c r="A144" s="133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'Сентябрь 2014'!E144</f>
        <v>69.86</v>
      </c>
      <c r="E144" s="51">
        <v>370</v>
      </c>
      <c r="F144" s="7">
        <f t="shared" si="8"/>
        <v>300.14</v>
      </c>
      <c r="G144" s="23">
        <v>3.1</v>
      </c>
      <c r="H144" s="7">
        <f t="shared" si="9"/>
        <v>930.43</v>
      </c>
      <c r="I144" s="10">
        <v>0</v>
      </c>
      <c r="J144" s="9">
        <f t="shared" si="10"/>
        <v>930.43</v>
      </c>
    </row>
    <row r="145" spans="1:10" ht="15.95" customHeight="1" x14ac:dyDescent="0.25">
      <c r="A145" s="133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'Сентябрь 2014'!E145</f>
        <v>365.79</v>
      </c>
      <c r="E145" s="51">
        <v>370.93</v>
      </c>
      <c r="F145" s="7">
        <f t="shared" si="8"/>
        <v>5.1399999999999864</v>
      </c>
      <c r="G145" s="23">
        <v>3.1</v>
      </c>
      <c r="H145" s="7">
        <f t="shared" si="9"/>
        <v>15.93</v>
      </c>
      <c r="I145" s="10">
        <v>0</v>
      </c>
      <c r="J145" s="9">
        <f t="shared" si="10"/>
        <v>15.93</v>
      </c>
    </row>
    <row r="146" spans="1:10" ht="15.95" customHeight="1" x14ac:dyDescent="0.25">
      <c r="A146" s="133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'Сентябрь 2014'!E146</f>
        <v>780.24</v>
      </c>
      <c r="E146" s="51">
        <v>1514</v>
      </c>
      <c r="F146" s="7">
        <f t="shared" si="8"/>
        <v>733.76</v>
      </c>
      <c r="G146" s="23">
        <v>3.1</v>
      </c>
      <c r="H146" s="7">
        <f t="shared" si="9"/>
        <v>2274.66</v>
      </c>
      <c r="I146" s="10">
        <v>0</v>
      </c>
      <c r="J146" s="9">
        <f t="shared" si="10"/>
        <v>2274.66</v>
      </c>
    </row>
    <row r="147" spans="1:10" ht="15.95" customHeight="1" x14ac:dyDescent="0.25">
      <c r="A147" s="133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'Сентябрь 2014'!E147</f>
        <v>518.86</v>
      </c>
      <c r="E147" s="51">
        <v>1180</v>
      </c>
      <c r="F147" s="7">
        <f t="shared" si="8"/>
        <v>661.14</v>
      </c>
      <c r="G147" s="23">
        <v>3.1</v>
      </c>
      <c r="H147" s="7">
        <f t="shared" si="9"/>
        <v>2049.5300000000002</v>
      </c>
      <c r="I147" s="10">
        <v>0</v>
      </c>
      <c r="J147" s="9">
        <f t="shared" si="10"/>
        <v>2049.5300000000002</v>
      </c>
    </row>
    <row r="148" spans="1:10" ht="15.95" customHeight="1" x14ac:dyDescent="0.25">
      <c r="A148" s="133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'Сентябрь 2014'!E148</f>
        <v>287.49</v>
      </c>
      <c r="E148" s="51">
        <v>318</v>
      </c>
      <c r="F148" s="7">
        <f t="shared" si="8"/>
        <v>30.509999999999991</v>
      </c>
      <c r="G148" s="23">
        <v>3.1</v>
      </c>
      <c r="H148" s="7">
        <f t="shared" si="9"/>
        <v>94.58</v>
      </c>
      <c r="I148" s="10">
        <v>0</v>
      </c>
      <c r="J148" s="9">
        <f t="shared" si="10"/>
        <v>94.58</v>
      </c>
    </row>
    <row r="149" spans="1:10" ht="15.95" customHeight="1" x14ac:dyDescent="0.25">
      <c r="A149" s="133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'Сентябрь 2014'!E149</f>
        <v>906.4</v>
      </c>
      <c r="E149" s="51">
        <v>1096</v>
      </c>
      <c r="F149" s="7">
        <f t="shared" si="8"/>
        <v>189.60000000000002</v>
      </c>
      <c r="G149" s="23">
        <v>3.1</v>
      </c>
      <c r="H149" s="7">
        <f t="shared" si="9"/>
        <v>587.76</v>
      </c>
      <c r="I149" s="10">
        <v>0</v>
      </c>
      <c r="J149" s="9">
        <f t="shared" si="10"/>
        <v>587.76</v>
      </c>
    </row>
    <row r="150" spans="1:10" ht="15.95" customHeight="1" x14ac:dyDescent="0.25">
      <c r="A150" s="133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'Сентябрь 2014'!E150</f>
        <v>852.11</v>
      </c>
      <c r="E150" s="51">
        <v>902</v>
      </c>
      <c r="F150" s="7">
        <f t="shared" si="8"/>
        <v>49.889999999999986</v>
      </c>
      <c r="G150" s="23">
        <v>3.1</v>
      </c>
      <c r="H150" s="7">
        <f t="shared" si="9"/>
        <v>154.66</v>
      </c>
      <c r="I150" s="10">
        <v>0</v>
      </c>
      <c r="J150" s="9">
        <f t="shared" si="10"/>
        <v>154.66</v>
      </c>
    </row>
    <row r="151" spans="1:10" ht="15.95" customHeight="1" x14ac:dyDescent="0.25">
      <c r="A151" s="133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'Сентябрь 2014'!E151</f>
        <v>4473.3</v>
      </c>
      <c r="E151" s="51">
        <v>9297.68</v>
      </c>
      <c r="F151" s="7">
        <f t="shared" si="8"/>
        <v>4824.38</v>
      </c>
      <c r="G151" s="23">
        <v>3.1</v>
      </c>
      <c r="H151" s="7">
        <f t="shared" si="9"/>
        <v>14955.58</v>
      </c>
      <c r="I151" s="173">
        <v>600</v>
      </c>
      <c r="J151" s="9">
        <f t="shared" si="10"/>
        <v>14355.58</v>
      </c>
    </row>
    <row r="152" spans="1:10" ht="15.95" customHeight="1" x14ac:dyDescent="0.25">
      <c r="A152" s="133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'Сентябрь 2014'!E152</f>
        <v>2323.6</v>
      </c>
      <c r="E152" s="51">
        <v>2477</v>
      </c>
      <c r="F152" s="7">
        <f t="shared" si="8"/>
        <v>153.40000000000009</v>
      </c>
      <c r="G152" s="23">
        <v>3.1</v>
      </c>
      <c r="H152" s="7">
        <f t="shared" si="9"/>
        <v>475.54</v>
      </c>
      <c r="I152" s="10">
        <v>1000</v>
      </c>
      <c r="J152" s="9">
        <f t="shared" si="10"/>
        <v>-524.46</v>
      </c>
    </row>
    <row r="153" spans="1:10" ht="15.95" customHeight="1" x14ac:dyDescent="0.25">
      <c r="A153" s="133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'Сентябрь 2014'!E153</f>
        <v>0</v>
      </c>
      <c r="E153" s="51"/>
      <c r="F153" s="7">
        <f t="shared" si="8"/>
        <v>0</v>
      </c>
      <c r="G153" s="23">
        <f>'СВОД 2013'!$B$224</f>
        <v>3.03</v>
      </c>
      <c r="H153" s="7">
        <f t="shared" si="9"/>
        <v>0</v>
      </c>
      <c r="I153" s="10">
        <v>0</v>
      </c>
      <c r="J153" s="9">
        <f t="shared" si="10"/>
        <v>0</v>
      </c>
    </row>
    <row r="154" spans="1:10" ht="15.95" customHeight="1" x14ac:dyDescent="0.25">
      <c r="A154" s="133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'Сентябрь 2014'!E154</f>
        <v>0</v>
      </c>
      <c r="E154" s="51"/>
      <c r="F154" s="7">
        <f t="shared" si="8"/>
        <v>0</v>
      </c>
      <c r="G154" s="23">
        <f>'СВОД 2013'!$B$224</f>
        <v>3.03</v>
      </c>
      <c r="H154" s="7">
        <f t="shared" si="9"/>
        <v>0</v>
      </c>
      <c r="I154" s="10">
        <v>0</v>
      </c>
      <c r="J154" s="9">
        <f t="shared" si="10"/>
        <v>0</v>
      </c>
    </row>
    <row r="155" spans="1:10" ht="15.95" customHeight="1" x14ac:dyDescent="0.25">
      <c r="A155" s="133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'Сентябрь 2014'!E155</f>
        <v>0</v>
      </c>
      <c r="E155" s="51"/>
      <c r="F155" s="7">
        <f t="shared" si="8"/>
        <v>0</v>
      </c>
      <c r="G155" s="23">
        <f>'СВОД 2013'!$B$224</f>
        <v>3.03</v>
      </c>
      <c r="H155" s="7">
        <f t="shared" si="9"/>
        <v>0</v>
      </c>
      <c r="I155" s="10">
        <v>0</v>
      </c>
      <c r="J155" s="9">
        <f t="shared" si="10"/>
        <v>0</v>
      </c>
    </row>
    <row r="156" spans="1:10" ht="15.95" customHeight="1" x14ac:dyDescent="0.25">
      <c r="A156" s="133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'Сентябрь 2014'!E156</f>
        <v>2018.47</v>
      </c>
      <c r="E156" s="51">
        <v>2137</v>
      </c>
      <c r="F156" s="7">
        <f t="shared" si="8"/>
        <v>118.52999999999997</v>
      </c>
      <c r="G156" s="23">
        <v>3.1</v>
      </c>
      <c r="H156" s="7">
        <f t="shared" si="9"/>
        <v>367.44</v>
      </c>
      <c r="I156" s="10">
        <v>0</v>
      </c>
      <c r="J156" s="9">
        <f t="shared" si="10"/>
        <v>367.44</v>
      </c>
    </row>
    <row r="157" spans="1:10" ht="15.95" customHeight="1" x14ac:dyDescent="0.25">
      <c r="A157" s="133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'Сентябрь 2014'!E157</f>
        <v>0</v>
      </c>
      <c r="E157" s="51"/>
      <c r="F157" s="7">
        <f t="shared" si="8"/>
        <v>0</v>
      </c>
      <c r="G157" s="23">
        <f>'СВОД 2013'!$B$224</f>
        <v>3.03</v>
      </c>
      <c r="H157" s="7">
        <f t="shared" si="9"/>
        <v>0</v>
      </c>
      <c r="I157" s="10">
        <v>0</v>
      </c>
      <c r="J157" s="9">
        <f t="shared" si="10"/>
        <v>0</v>
      </c>
    </row>
    <row r="158" spans="1:10" ht="15.95" customHeight="1" x14ac:dyDescent="0.25">
      <c r="A158" s="133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'Сентябрь 2014'!E158</f>
        <v>0</v>
      </c>
      <c r="E158" s="51"/>
      <c r="F158" s="7">
        <f t="shared" si="8"/>
        <v>0</v>
      </c>
      <c r="G158" s="23">
        <f>'СВОД 2013'!$B$224</f>
        <v>3.03</v>
      </c>
      <c r="H158" s="7">
        <f t="shared" si="9"/>
        <v>0</v>
      </c>
      <c r="I158" s="10">
        <v>0</v>
      </c>
      <c r="J158" s="9">
        <f t="shared" si="10"/>
        <v>0</v>
      </c>
    </row>
    <row r="159" spans="1:10" ht="15.95" customHeight="1" x14ac:dyDescent="0.25">
      <c r="A159" s="133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'Сентябрь 2014'!E159</f>
        <v>266.16000000000003</v>
      </c>
      <c r="E159" s="51">
        <v>417</v>
      </c>
      <c r="F159" s="7">
        <f t="shared" si="8"/>
        <v>150.83999999999997</v>
      </c>
      <c r="G159" s="23">
        <v>3.1</v>
      </c>
      <c r="H159" s="7">
        <f t="shared" si="9"/>
        <v>467.6</v>
      </c>
      <c r="I159" s="10">
        <v>0</v>
      </c>
      <c r="J159" s="9">
        <f t="shared" si="10"/>
        <v>467.6</v>
      </c>
    </row>
    <row r="160" spans="1:10" ht="15.95" customHeight="1" x14ac:dyDescent="0.25">
      <c r="A160" s="133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'Сентябрь 2014'!E160</f>
        <v>0</v>
      </c>
      <c r="E160" s="51"/>
      <c r="F160" s="7">
        <f t="shared" si="8"/>
        <v>0</v>
      </c>
      <c r="G160" s="23">
        <f>'СВОД 2013'!$B$224</f>
        <v>3.03</v>
      </c>
      <c r="H160" s="7">
        <f t="shared" si="9"/>
        <v>0</v>
      </c>
      <c r="I160" s="10">
        <v>0</v>
      </c>
      <c r="J160" s="9">
        <f t="shared" si="10"/>
        <v>0</v>
      </c>
    </row>
    <row r="161" spans="1:10" ht="15.95" customHeight="1" x14ac:dyDescent="0.25">
      <c r="A161" s="133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'Сентябрь 2014'!E161</f>
        <v>239.75</v>
      </c>
      <c r="E161" s="51">
        <v>288</v>
      </c>
      <c r="F161" s="7">
        <f t="shared" si="8"/>
        <v>48.25</v>
      </c>
      <c r="G161" s="23">
        <v>3.1</v>
      </c>
      <c r="H161" s="7">
        <f t="shared" si="9"/>
        <v>149.58000000000001</v>
      </c>
      <c r="I161" s="10">
        <v>0</v>
      </c>
      <c r="J161" s="9">
        <f t="shared" si="10"/>
        <v>149.58000000000001</v>
      </c>
    </row>
    <row r="162" spans="1:10" ht="15.95" customHeight="1" x14ac:dyDescent="0.25">
      <c r="A162" s="133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'Сентябрь 2014'!E162</f>
        <v>0</v>
      </c>
      <c r="E162" s="51"/>
      <c r="F162" s="7">
        <f t="shared" si="8"/>
        <v>0</v>
      </c>
      <c r="G162" s="23">
        <f>'СВОД 2013'!$B$224</f>
        <v>3.03</v>
      </c>
      <c r="H162" s="7">
        <f t="shared" si="9"/>
        <v>0</v>
      </c>
      <c r="I162" s="10">
        <v>0</v>
      </c>
      <c r="J162" s="9">
        <f t="shared" si="10"/>
        <v>0</v>
      </c>
    </row>
    <row r="163" spans="1:10" ht="15.95" customHeight="1" x14ac:dyDescent="0.25">
      <c r="A163" s="133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'Сентябрь 2014'!E163</f>
        <v>0</v>
      </c>
      <c r="E163" s="51"/>
      <c r="F163" s="7">
        <f t="shared" si="8"/>
        <v>0</v>
      </c>
      <c r="G163" s="23">
        <f>'СВОД 2013'!$B$224</f>
        <v>3.03</v>
      </c>
      <c r="H163" s="7">
        <f t="shared" si="9"/>
        <v>0</v>
      </c>
      <c r="I163" s="10">
        <v>0</v>
      </c>
      <c r="J163" s="9">
        <f t="shared" si="10"/>
        <v>0</v>
      </c>
    </row>
    <row r="164" spans="1:10" ht="15.95" customHeight="1" x14ac:dyDescent="0.25">
      <c r="A164" s="133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'Сентябрь 2014'!E164</f>
        <v>0</v>
      </c>
      <c r="E164" s="51"/>
      <c r="F164" s="7">
        <f t="shared" si="8"/>
        <v>0</v>
      </c>
      <c r="G164" s="23">
        <f>'СВОД 2013'!$B$224</f>
        <v>3.03</v>
      </c>
      <c r="H164" s="7">
        <f t="shared" si="9"/>
        <v>0</v>
      </c>
      <c r="I164" s="10">
        <v>0</v>
      </c>
      <c r="J164" s="9">
        <f t="shared" si="10"/>
        <v>0</v>
      </c>
    </row>
    <row r="165" spans="1:10" ht="15.95" customHeight="1" x14ac:dyDescent="0.25">
      <c r="A165" s="133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'Сентябрь 2014'!E165</f>
        <v>163.13</v>
      </c>
      <c r="E165" s="51">
        <v>167</v>
      </c>
      <c r="F165" s="7">
        <f t="shared" si="8"/>
        <v>3.8700000000000045</v>
      </c>
      <c r="G165" s="23">
        <v>3.1</v>
      </c>
      <c r="H165" s="7">
        <f t="shared" si="9"/>
        <v>12</v>
      </c>
      <c r="I165" s="10">
        <v>0</v>
      </c>
      <c r="J165" s="9">
        <f t="shared" si="10"/>
        <v>12</v>
      </c>
    </row>
    <row r="166" spans="1:10" ht="15.95" customHeight="1" x14ac:dyDescent="0.25">
      <c r="A166" s="133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'Сентябрь 2014'!E166</f>
        <v>1296.56</v>
      </c>
      <c r="E166" s="51">
        <v>1297</v>
      </c>
      <c r="F166" s="7">
        <f t="shared" si="8"/>
        <v>0.44000000000005457</v>
      </c>
      <c r="G166" s="23">
        <v>3.1</v>
      </c>
      <c r="H166" s="7">
        <f t="shared" si="9"/>
        <v>1.36</v>
      </c>
      <c r="I166" s="10">
        <v>0</v>
      </c>
      <c r="J166" s="9">
        <f t="shared" si="10"/>
        <v>1.36</v>
      </c>
    </row>
    <row r="167" spans="1:10" ht="15.95" customHeight="1" x14ac:dyDescent="0.25">
      <c r="A167" s="133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'Сентябрь 2014'!E167</f>
        <v>0</v>
      </c>
      <c r="E167" s="51"/>
      <c r="F167" s="7">
        <f t="shared" si="8"/>
        <v>0</v>
      </c>
      <c r="G167" s="23">
        <f>'СВОД 2013'!$B$224</f>
        <v>3.03</v>
      </c>
      <c r="H167" s="7">
        <f t="shared" si="9"/>
        <v>0</v>
      </c>
      <c r="I167" s="10">
        <v>0</v>
      </c>
      <c r="J167" s="9">
        <f t="shared" si="10"/>
        <v>0</v>
      </c>
    </row>
    <row r="168" spans="1:10" ht="15.95" customHeight="1" x14ac:dyDescent="0.25">
      <c r="A168" s="133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'Сентябрь 2014'!E168</f>
        <v>0</v>
      </c>
      <c r="E168" s="51"/>
      <c r="F168" s="7">
        <f t="shared" si="8"/>
        <v>0</v>
      </c>
      <c r="G168" s="23">
        <f>'СВОД 2013'!$B$224</f>
        <v>3.03</v>
      </c>
      <c r="H168" s="7">
        <f t="shared" si="9"/>
        <v>0</v>
      </c>
      <c r="I168" s="10">
        <v>0</v>
      </c>
      <c r="J168" s="9">
        <f t="shared" si="10"/>
        <v>0</v>
      </c>
    </row>
    <row r="169" spans="1:10" ht="15.95" customHeight="1" x14ac:dyDescent="0.25">
      <c r="A169" s="133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'Сентябрь 2014'!E169</f>
        <v>710.94</v>
      </c>
      <c r="E169" s="51">
        <v>1771</v>
      </c>
      <c r="F169" s="7">
        <f t="shared" si="8"/>
        <v>1060.06</v>
      </c>
      <c r="G169" s="23">
        <v>3.1</v>
      </c>
      <c r="H169" s="7">
        <f t="shared" si="9"/>
        <v>3286.19</v>
      </c>
      <c r="I169" s="10">
        <v>2480</v>
      </c>
      <c r="J169" s="9">
        <f t="shared" si="10"/>
        <v>806.19</v>
      </c>
    </row>
    <row r="170" spans="1:10" ht="15.95" customHeight="1" x14ac:dyDescent="0.25">
      <c r="A170" s="133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'Сентябрь 2014'!E170</f>
        <v>0</v>
      </c>
      <c r="E170" s="51"/>
      <c r="F170" s="7">
        <f t="shared" si="8"/>
        <v>0</v>
      </c>
      <c r="G170" s="23">
        <f>'СВОД 2013'!$B$224</f>
        <v>3.03</v>
      </c>
      <c r="H170" s="7">
        <f t="shared" si="9"/>
        <v>0</v>
      </c>
      <c r="I170" s="10">
        <v>0</v>
      </c>
      <c r="J170" s="9">
        <f t="shared" si="10"/>
        <v>0</v>
      </c>
    </row>
    <row r="171" spans="1:10" ht="15.95" customHeight="1" x14ac:dyDescent="0.25">
      <c r="A171" s="133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'Сентябрь 2014'!E171</f>
        <v>126.55</v>
      </c>
      <c r="E171" s="51">
        <v>697.43</v>
      </c>
      <c r="F171" s="7">
        <f t="shared" si="8"/>
        <v>570.88</v>
      </c>
      <c r="G171" s="23">
        <v>3.1</v>
      </c>
      <c r="H171" s="7">
        <f t="shared" si="9"/>
        <v>1769.73</v>
      </c>
      <c r="I171" s="10">
        <v>0</v>
      </c>
      <c r="J171" s="9">
        <f t="shared" si="10"/>
        <v>1769.73</v>
      </c>
    </row>
    <row r="172" spans="1:10" ht="15.95" customHeight="1" x14ac:dyDescent="0.25">
      <c r="A172" s="133">
        <f>'СВОД 2014'!$A172</f>
        <v>0</v>
      </c>
      <c r="B172" s="1">
        <f>'СВОД 2014'!B172</f>
        <v>144</v>
      </c>
      <c r="C172" s="17">
        <f>'СВОД 2014'!C172</f>
        <v>0</v>
      </c>
      <c r="D172" s="156">
        <v>2.5099999999999998</v>
      </c>
      <c r="E172" s="178">
        <v>2.5099999999999998</v>
      </c>
      <c r="F172" s="7">
        <f t="shared" si="8"/>
        <v>0</v>
      </c>
      <c r="G172" s="23">
        <f>'СВОД 2013'!$B$224</f>
        <v>3.03</v>
      </c>
      <c r="H172" s="7">
        <f t="shared" si="9"/>
        <v>0</v>
      </c>
      <c r="I172" s="10">
        <v>0</v>
      </c>
      <c r="J172" s="9">
        <f t="shared" si="10"/>
        <v>0</v>
      </c>
    </row>
    <row r="173" spans="1:10" ht="15.95" customHeight="1" x14ac:dyDescent="0.25">
      <c r="A173" s="133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'Сентябрь 2014'!E173</f>
        <v>1570.25</v>
      </c>
      <c r="E173" s="51">
        <v>1948.23</v>
      </c>
      <c r="F173" s="7">
        <f t="shared" si="8"/>
        <v>377.98</v>
      </c>
      <c r="G173" s="23">
        <v>3.1</v>
      </c>
      <c r="H173" s="7">
        <f t="shared" si="9"/>
        <v>1171.74</v>
      </c>
      <c r="I173" s="173">
        <f>284.5+1539.5</f>
        <v>1824</v>
      </c>
      <c r="J173" s="9">
        <f t="shared" si="10"/>
        <v>-652.26</v>
      </c>
    </row>
    <row r="174" spans="1:10" ht="15.95" customHeight="1" x14ac:dyDescent="0.25">
      <c r="A174" s="133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'Сентябрь 2014'!E174</f>
        <v>2.39</v>
      </c>
      <c r="E174" s="51">
        <v>3.2</v>
      </c>
      <c r="F174" s="7">
        <f t="shared" si="8"/>
        <v>0.81</v>
      </c>
      <c r="G174" s="23">
        <v>3.1</v>
      </c>
      <c r="H174" s="7">
        <f t="shared" si="9"/>
        <v>2.5099999999999998</v>
      </c>
      <c r="I174" s="10">
        <v>0</v>
      </c>
      <c r="J174" s="9">
        <f t="shared" si="10"/>
        <v>2.5099999999999998</v>
      </c>
    </row>
    <row r="175" spans="1:10" ht="15.95" customHeight="1" x14ac:dyDescent="0.25">
      <c r="A175" s="133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156">
        <v>1.54</v>
      </c>
      <c r="E175" s="178">
        <v>3.4</v>
      </c>
      <c r="F175" s="7">
        <f t="shared" si="8"/>
        <v>1.8599999999999999</v>
      </c>
      <c r="G175" s="23">
        <v>3.1</v>
      </c>
      <c r="H175" s="7">
        <f t="shared" si="9"/>
        <v>5.77</v>
      </c>
      <c r="I175" s="10">
        <v>0</v>
      </c>
      <c r="J175" s="9">
        <f t="shared" si="10"/>
        <v>5.77</v>
      </c>
    </row>
    <row r="176" spans="1:10" ht="15.95" customHeight="1" x14ac:dyDescent="0.25">
      <c r="A176" s="133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'Сентябрь 2014'!E176</f>
        <v>87.64</v>
      </c>
      <c r="E176" s="51">
        <v>251.14</v>
      </c>
      <c r="F176" s="7">
        <f t="shared" si="8"/>
        <v>163.5</v>
      </c>
      <c r="G176" s="23">
        <v>3.1</v>
      </c>
      <c r="H176" s="7">
        <f t="shared" si="9"/>
        <v>506.85</v>
      </c>
      <c r="I176" s="10">
        <v>0</v>
      </c>
      <c r="J176" s="9">
        <f t="shared" si="10"/>
        <v>506.85</v>
      </c>
    </row>
    <row r="177" spans="1:10" ht="15.95" customHeight="1" x14ac:dyDescent="0.25">
      <c r="A177" s="133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'Сентябрь 2014'!E177</f>
        <v>600.75</v>
      </c>
      <c r="E177" s="51">
        <v>600.75</v>
      </c>
      <c r="F177" s="7">
        <f t="shared" si="8"/>
        <v>0</v>
      </c>
      <c r="G177" s="23">
        <f>'СВОД 2013'!$B$224</f>
        <v>3.03</v>
      </c>
      <c r="H177" s="7">
        <f t="shared" si="9"/>
        <v>0</v>
      </c>
      <c r="I177" s="10">
        <v>0</v>
      </c>
      <c r="J177" s="9">
        <f t="shared" si="10"/>
        <v>0</v>
      </c>
    </row>
    <row r="178" spans="1:10" ht="15.95" customHeight="1" x14ac:dyDescent="0.25">
      <c r="A178" s="133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'Сентябрь 2014'!E178</f>
        <v>0</v>
      </c>
      <c r="E178" s="51"/>
      <c r="F178" s="7">
        <f t="shared" si="8"/>
        <v>0</v>
      </c>
      <c r="G178" s="23">
        <f>'СВОД 2013'!$B$224</f>
        <v>3.03</v>
      </c>
      <c r="H178" s="7">
        <f t="shared" si="9"/>
        <v>0</v>
      </c>
      <c r="I178" s="10">
        <v>0</v>
      </c>
      <c r="J178" s="9">
        <f t="shared" si="10"/>
        <v>0</v>
      </c>
    </row>
    <row r="179" spans="1:10" ht="15.95" customHeight="1" x14ac:dyDescent="0.25">
      <c r="A179" s="133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'Сентябрь 2014'!E179</f>
        <v>41.42</v>
      </c>
      <c r="E179" s="51">
        <v>68.8</v>
      </c>
      <c r="F179" s="7">
        <f t="shared" si="8"/>
        <v>27.379999999999995</v>
      </c>
      <c r="G179" s="23">
        <v>3.1</v>
      </c>
      <c r="H179" s="7">
        <f t="shared" si="9"/>
        <v>84.88</v>
      </c>
      <c r="I179" s="10">
        <v>0</v>
      </c>
      <c r="J179" s="9">
        <f t="shared" si="10"/>
        <v>84.88</v>
      </c>
    </row>
    <row r="180" spans="1:10" ht="15.95" customHeight="1" x14ac:dyDescent="0.25">
      <c r="A180" s="133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'Сентябрь 2014'!E180</f>
        <v>0</v>
      </c>
      <c r="E180" s="51"/>
      <c r="F180" s="7">
        <f t="shared" si="8"/>
        <v>0</v>
      </c>
      <c r="G180" s="23">
        <f>'СВОД 2013'!$B$224</f>
        <v>3.03</v>
      </c>
      <c r="H180" s="7">
        <f t="shared" si="9"/>
        <v>0</v>
      </c>
      <c r="I180" s="10">
        <v>0</v>
      </c>
      <c r="J180" s="9">
        <f t="shared" si="10"/>
        <v>0</v>
      </c>
    </row>
    <row r="181" spans="1:10" ht="15.95" customHeight="1" x14ac:dyDescent="0.25">
      <c r="A181" s="133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'Сентябрь 2014'!E181</f>
        <v>1987.38</v>
      </c>
      <c r="E181" s="51">
        <v>1987.48</v>
      </c>
      <c r="F181" s="7">
        <f t="shared" si="8"/>
        <v>9.9999999999909051E-2</v>
      </c>
      <c r="G181" s="23">
        <v>3.1</v>
      </c>
      <c r="H181" s="7">
        <f t="shared" si="9"/>
        <v>0.31</v>
      </c>
      <c r="I181" s="10">
        <v>930</v>
      </c>
      <c r="J181" s="9">
        <f t="shared" si="10"/>
        <v>-929.69</v>
      </c>
    </row>
    <row r="182" spans="1:10" ht="15.95" customHeight="1" x14ac:dyDescent="0.25">
      <c r="A182" s="133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'Сентябрь 2014'!E182</f>
        <v>93.69</v>
      </c>
      <c r="E182" s="51">
        <v>93.73</v>
      </c>
      <c r="F182" s="7">
        <f t="shared" si="8"/>
        <v>4.0000000000006253E-2</v>
      </c>
      <c r="G182" s="23">
        <v>3.1</v>
      </c>
      <c r="H182" s="7">
        <f t="shared" si="9"/>
        <v>0.12</v>
      </c>
      <c r="I182" s="10">
        <v>0</v>
      </c>
      <c r="J182" s="9">
        <f t="shared" si="10"/>
        <v>0.12</v>
      </c>
    </row>
    <row r="183" spans="1:10" ht="15.95" customHeight="1" x14ac:dyDescent="0.25">
      <c r="A183" s="133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'Сентябрь 2014'!E183</f>
        <v>1894.4</v>
      </c>
      <c r="E183" s="51">
        <v>3524.6</v>
      </c>
      <c r="F183" s="7">
        <f t="shared" si="8"/>
        <v>1630.1999999999998</v>
      </c>
      <c r="G183" s="23">
        <v>3.1</v>
      </c>
      <c r="H183" s="7">
        <f t="shared" si="9"/>
        <v>5053.62</v>
      </c>
      <c r="I183" s="173">
        <f>5000+5000</f>
        <v>10000</v>
      </c>
      <c r="J183" s="9">
        <f t="shared" si="10"/>
        <v>-4946.38</v>
      </c>
    </row>
    <row r="184" spans="1:10" ht="15.95" customHeight="1" x14ac:dyDescent="0.25">
      <c r="A184" s="133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'Сентябрь 2014'!E184</f>
        <v>81.86</v>
      </c>
      <c r="E184" s="51">
        <v>143.30000000000001</v>
      </c>
      <c r="F184" s="7">
        <f t="shared" si="8"/>
        <v>61.440000000000012</v>
      </c>
      <c r="G184" s="23">
        <v>3.1</v>
      </c>
      <c r="H184" s="7">
        <f t="shared" si="9"/>
        <v>190.46</v>
      </c>
      <c r="I184" s="10">
        <v>0</v>
      </c>
      <c r="J184" s="9">
        <f t="shared" si="10"/>
        <v>190.46</v>
      </c>
    </row>
    <row r="185" spans="1:10" ht="15.95" customHeight="1" x14ac:dyDescent="0.25">
      <c r="A185" s="133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'Сентябрь 2014'!E185</f>
        <v>11.78</v>
      </c>
      <c r="E185" s="51">
        <v>11.95</v>
      </c>
      <c r="F185" s="7">
        <f t="shared" si="8"/>
        <v>0.16999999999999993</v>
      </c>
      <c r="G185" s="23">
        <v>3.1</v>
      </c>
      <c r="H185" s="7">
        <f t="shared" si="9"/>
        <v>0.53</v>
      </c>
      <c r="I185" s="10">
        <v>0</v>
      </c>
      <c r="J185" s="9">
        <f t="shared" si="10"/>
        <v>0.53</v>
      </c>
    </row>
    <row r="186" spans="1:10" ht="15.95" customHeight="1" x14ac:dyDescent="0.25">
      <c r="A186" s="133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'Сентябрь 2014'!E186</f>
        <v>18892.41</v>
      </c>
      <c r="E186" s="51">
        <v>21110.720000000001</v>
      </c>
      <c r="F186" s="7">
        <f t="shared" si="8"/>
        <v>2218.3100000000013</v>
      </c>
      <c r="G186" s="23">
        <v>3.1</v>
      </c>
      <c r="H186" s="7">
        <f t="shared" si="9"/>
        <v>6876.76</v>
      </c>
      <c r="I186" s="10">
        <v>0</v>
      </c>
      <c r="J186" s="9">
        <f t="shared" si="10"/>
        <v>6876.76</v>
      </c>
    </row>
    <row r="187" spans="1:10" ht="15.95" customHeight="1" x14ac:dyDescent="0.25">
      <c r="A187" s="133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'Сентябрь 2014'!E187</f>
        <v>8892.01</v>
      </c>
      <c r="E187" s="51">
        <v>10242</v>
      </c>
      <c r="F187" s="7">
        <f t="shared" si="8"/>
        <v>1349.9899999999998</v>
      </c>
      <c r="G187" s="23">
        <v>3.1</v>
      </c>
      <c r="H187" s="7">
        <f t="shared" si="9"/>
        <v>4184.97</v>
      </c>
      <c r="I187" s="173">
        <v>2000</v>
      </c>
      <c r="J187" s="9">
        <f t="shared" si="10"/>
        <v>2184.9700000000003</v>
      </c>
    </row>
    <row r="188" spans="1:10" ht="15.95" customHeight="1" x14ac:dyDescent="0.25">
      <c r="A188" s="133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'Сентябрь 2014'!E188</f>
        <v>323.44</v>
      </c>
      <c r="E188" s="51">
        <v>543</v>
      </c>
      <c r="F188" s="7">
        <f t="shared" si="8"/>
        <v>219.56</v>
      </c>
      <c r="G188" s="23">
        <v>3.1</v>
      </c>
      <c r="H188" s="7">
        <f t="shared" si="9"/>
        <v>680.64</v>
      </c>
      <c r="I188" s="10">
        <f>82.63+268.04+284.7</f>
        <v>635.37</v>
      </c>
      <c r="J188" s="9">
        <f t="shared" si="10"/>
        <v>45.269999999999982</v>
      </c>
    </row>
    <row r="189" spans="1:10" ht="15.95" customHeight="1" x14ac:dyDescent="0.25">
      <c r="A189" s="133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'Сентябрь 2014'!E189</f>
        <v>0</v>
      </c>
      <c r="E189" s="51"/>
      <c r="F189" s="7">
        <f t="shared" si="8"/>
        <v>0</v>
      </c>
      <c r="G189" s="23">
        <f>'СВОД 2013'!$B$224</f>
        <v>3.03</v>
      </c>
      <c r="H189" s="7">
        <f t="shared" si="9"/>
        <v>0</v>
      </c>
      <c r="I189" s="10">
        <v>0</v>
      </c>
      <c r="J189" s="9">
        <f t="shared" si="10"/>
        <v>0</v>
      </c>
    </row>
    <row r="190" spans="1:10" ht="15.95" customHeight="1" x14ac:dyDescent="0.25">
      <c r="A190" s="133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'Сентябрь 2014'!E190</f>
        <v>1115.8699999999999</v>
      </c>
      <c r="E190" s="51">
        <v>1161</v>
      </c>
      <c r="F190" s="7">
        <f t="shared" si="8"/>
        <v>45.130000000000109</v>
      </c>
      <c r="G190" s="23">
        <v>3.1</v>
      </c>
      <c r="H190" s="7">
        <f t="shared" si="9"/>
        <v>139.9</v>
      </c>
      <c r="I190" s="10">
        <v>0</v>
      </c>
      <c r="J190" s="9">
        <f t="shared" si="10"/>
        <v>139.9</v>
      </c>
    </row>
    <row r="191" spans="1:10" ht="15.95" customHeight="1" x14ac:dyDescent="0.25">
      <c r="A191" s="133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'Сентябрь 2014'!E191</f>
        <v>0</v>
      </c>
      <c r="E191" s="51"/>
      <c r="F191" s="7">
        <f t="shared" si="8"/>
        <v>0</v>
      </c>
      <c r="G191" s="23">
        <f>'СВОД 2013'!$B$224</f>
        <v>3.03</v>
      </c>
      <c r="H191" s="7">
        <f t="shared" si="9"/>
        <v>0</v>
      </c>
      <c r="I191" s="10">
        <v>0</v>
      </c>
      <c r="J191" s="9">
        <f t="shared" si="10"/>
        <v>0</v>
      </c>
    </row>
    <row r="192" spans="1:10" ht="15.95" customHeight="1" x14ac:dyDescent="0.25">
      <c r="A192" s="133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'Сентябрь 2014'!E192</f>
        <v>9.01</v>
      </c>
      <c r="E192" s="51">
        <v>11.42</v>
      </c>
      <c r="F192" s="7">
        <f t="shared" si="8"/>
        <v>2.41</v>
      </c>
      <c r="G192" s="23">
        <v>3.1</v>
      </c>
      <c r="H192" s="7">
        <f t="shared" si="9"/>
        <v>7.47</v>
      </c>
      <c r="I192" s="10">
        <v>0</v>
      </c>
      <c r="J192" s="9">
        <f t="shared" si="10"/>
        <v>7.47</v>
      </c>
    </row>
    <row r="193" spans="1:10" ht="15.95" customHeight="1" x14ac:dyDescent="0.25">
      <c r="A193" s="133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'Сентябрь 2014'!E193</f>
        <v>3.15</v>
      </c>
      <c r="E193" s="51">
        <v>18.43</v>
      </c>
      <c r="F193" s="7">
        <f t="shared" si="8"/>
        <v>15.28</v>
      </c>
      <c r="G193" s="23">
        <v>3.1</v>
      </c>
      <c r="H193" s="7">
        <f t="shared" si="9"/>
        <v>47.37</v>
      </c>
      <c r="I193" s="10">
        <v>5.09</v>
      </c>
      <c r="J193" s="9">
        <f t="shared" si="10"/>
        <v>42.28</v>
      </c>
    </row>
    <row r="194" spans="1:10" ht="15.95" customHeight="1" x14ac:dyDescent="0.25">
      <c r="A194" s="133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'Сентябрь 2014'!E194</f>
        <v>27.28</v>
      </c>
      <c r="E194" s="51">
        <v>174.18</v>
      </c>
      <c r="F194" s="7">
        <f t="shared" si="8"/>
        <v>146.9</v>
      </c>
      <c r="G194" s="23">
        <v>3.1</v>
      </c>
      <c r="H194" s="7">
        <f t="shared" si="9"/>
        <v>455.39</v>
      </c>
      <c r="I194" s="10">
        <v>1000</v>
      </c>
      <c r="J194" s="9">
        <f t="shared" si="10"/>
        <v>-544.61</v>
      </c>
    </row>
    <row r="195" spans="1:10" ht="15.95" customHeight="1" x14ac:dyDescent="0.25">
      <c r="A195" s="133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'Сентябрь 2014'!E195</f>
        <v>631.32000000000005</v>
      </c>
      <c r="E195" s="51">
        <v>718.65</v>
      </c>
      <c r="F195" s="7">
        <f t="shared" ref="F195:F216" si="11">E195-D195</f>
        <v>87.329999999999927</v>
      </c>
      <c r="G195" s="23">
        <v>3.1</v>
      </c>
      <c r="H195" s="7">
        <f t="shared" ref="H195:H216" si="12">ROUND(F195*G195,2)</f>
        <v>270.72000000000003</v>
      </c>
      <c r="I195" s="10">
        <v>0</v>
      </c>
      <c r="J195" s="9">
        <f t="shared" si="10"/>
        <v>270.72000000000003</v>
      </c>
    </row>
    <row r="196" spans="1:10" ht="15.95" customHeight="1" x14ac:dyDescent="0.25">
      <c r="A196" s="133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'Сентябрь 2014'!E196</f>
        <v>148.57</v>
      </c>
      <c r="E196" s="51">
        <v>180.18</v>
      </c>
      <c r="F196" s="7">
        <f t="shared" si="11"/>
        <v>31.610000000000014</v>
      </c>
      <c r="G196" s="23">
        <v>3.1</v>
      </c>
      <c r="H196" s="7">
        <f t="shared" si="12"/>
        <v>97.99</v>
      </c>
      <c r="I196" s="10">
        <v>0</v>
      </c>
      <c r="J196" s="9">
        <f t="shared" si="10"/>
        <v>97.99</v>
      </c>
    </row>
    <row r="197" spans="1:10" ht="15.95" customHeight="1" x14ac:dyDescent="0.25">
      <c r="A197" s="142" t="str">
        <f>'СВОД 2014'!$A197</f>
        <v>Ишова Л. И.</v>
      </c>
      <c r="B197" s="2">
        <f>'СВОД 2014'!B197</f>
        <v>168</v>
      </c>
      <c r="C197" s="18">
        <f>'СВОД 2014'!C197</f>
        <v>0</v>
      </c>
      <c r="D197" s="59">
        <f>'Сентябрь 2014'!E197</f>
        <v>0.48</v>
      </c>
      <c r="E197" s="51">
        <v>24.4</v>
      </c>
      <c r="F197" s="60">
        <f t="shared" si="11"/>
        <v>23.919999999999998</v>
      </c>
      <c r="G197" s="23">
        <v>3.1</v>
      </c>
      <c r="H197" s="7">
        <f t="shared" si="12"/>
        <v>74.150000000000006</v>
      </c>
      <c r="I197" s="10">
        <v>0</v>
      </c>
      <c r="J197" s="61">
        <f t="shared" si="10"/>
        <v>74.150000000000006</v>
      </c>
    </row>
    <row r="198" spans="1:10" ht="15.95" customHeight="1" x14ac:dyDescent="0.25">
      <c r="A198" s="133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'Сентябрь 2014'!E198</f>
        <v>0</v>
      </c>
      <c r="E198" s="51"/>
      <c r="F198" s="7">
        <f t="shared" si="11"/>
        <v>0</v>
      </c>
      <c r="G198" s="23">
        <f>'СВОД 2013'!$B$224</f>
        <v>3.03</v>
      </c>
      <c r="H198" s="7">
        <f t="shared" si="12"/>
        <v>0</v>
      </c>
      <c r="I198" s="10">
        <v>0</v>
      </c>
      <c r="J198" s="9">
        <f t="shared" si="10"/>
        <v>0</v>
      </c>
    </row>
    <row r="199" spans="1:10" ht="15.95" customHeight="1" x14ac:dyDescent="0.25">
      <c r="A199" s="133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'Сентябрь 2014'!E199</f>
        <v>0</v>
      </c>
      <c r="E199" s="51"/>
      <c r="F199" s="7">
        <f t="shared" si="11"/>
        <v>0</v>
      </c>
      <c r="G199" s="23">
        <f>'СВОД 2013'!$B$224</f>
        <v>3.03</v>
      </c>
      <c r="H199" s="7">
        <f t="shared" si="12"/>
        <v>0</v>
      </c>
      <c r="I199" s="10">
        <v>0</v>
      </c>
      <c r="J199" s="9">
        <f t="shared" ref="J199:J215" si="13">H199-I199</f>
        <v>0</v>
      </c>
    </row>
    <row r="200" spans="1:10" ht="15.95" customHeight="1" x14ac:dyDescent="0.25">
      <c r="A200" s="133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'Сентябрь 2014'!E200</f>
        <v>0</v>
      </c>
      <c r="E200" s="51"/>
      <c r="F200" s="7">
        <f t="shared" si="11"/>
        <v>0</v>
      </c>
      <c r="G200" s="23">
        <f>'СВОД 2013'!$B$224</f>
        <v>3.03</v>
      </c>
      <c r="H200" s="7">
        <f t="shared" si="12"/>
        <v>0</v>
      </c>
      <c r="I200" s="10">
        <v>0</v>
      </c>
      <c r="J200" s="9">
        <f t="shared" si="13"/>
        <v>0</v>
      </c>
    </row>
    <row r="201" spans="1:10" ht="15.95" customHeight="1" x14ac:dyDescent="0.25">
      <c r="A201" s="133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'Сентябрь 2014'!E201</f>
        <v>0</v>
      </c>
      <c r="E201" s="51"/>
      <c r="F201" s="7">
        <f t="shared" si="11"/>
        <v>0</v>
      </c>
      <c r="G201" s="23">
        <f>'СВОД 2013'!$B$224</f>
        <v>3.03</v>
      </c>
      <c r="H201" s="7">
        <f t="shared" si="12"/>
        <v>0</v>
      </c>
      <c r="I201" s="10">
        <v>0</v>
      </c>
      <c r="J201" s="9">
        <f t="shared" si="13"/>
        <v>0</v>
      </c>
    </row>
    <row r="202" spans="1:10" ht="15.95" customHeight="1" x14ac:dyDescent="0.25">
      <c r="A202" s="142" t="str">
        <f>'СВОД 2014'!$A202</f>
        <v>Давыдов С. А.</v>
      </c>
      <c r="B202" s="2">
        <f>'СВОД 2014'!B202</f>
        <v>172</v>
      </c>
      <c r="C202" s="18">
        <f>'СВОД 2014'!C202</f>
        <v>0</v>
      </c>
      <c r="D202" s="59">
        <f>'Сентябрь 2014'!E202</f>
        <v>28.72</v>
      </c>
      <c r="E202" s="51">
        <v>41.67</v>
      </c>
      <c r="F202" s="60">
        <f t="shared" si="11"/>
        <v>12.950000000000003</v>
      </c>
      <c r="G202" s="23">
        <v>3.1</v>
      </c>
      <c r="H202" s="7">
        <f t="shared" si="12"/>
        <v>40.15</v>
      </c>
      <c r="I202" s="10">
        <v>0</v>
      </c>
      <c r="J202" s="61">
        <f t="shared" si="13"/>
        <v>40.15</v>
      </c>
    </row>
    <row r="203" spans="1:10" ht="15.95" customHeight="1" x14ac:dyDescent="0.25">
      <c r="A203" s="133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'Сентябрь 2014'!E203</f>
        <v>706.9</v>
      </c>
      <c r="E203" s="51">
        <v>1441</v>
      </c>
      <c r="F203" s="7">
        <f t="shared" si="11"/>
        <v>734.1</v>
      </c>
      <c r="G203" s="23">
        <v>3.1</v>
      </c>
      <c r="H203" s="7">
        <f t="shared" si="12"/>
        <v>2275.71</v>
      </c>
      <c r="I203" s="10">
        <v>0</v>
      </c>
      <c r="J203" s="9">
        <f t="shared" si="13"/>
        <v>2275.71</v>
      </c>
    </row>
    <row r="204" spans="1:10" ht="15.95" customHeight="1" x14ac:dyDescent="0.25">
      <c r="A204" s="133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'Сентябрь 2014'!E204</f>
        <v>0</v>
      </c>
      <c r="E204" s="51"/>
      <c r="F204" s="7">
        <f t="shared" si="11"/>
        <v>0</v>
      </c>
      <c r="G204" s="23">
        <f>'СВОД 2013'!$B$224</f>
        <v>3.03</v>
      </c>
      <c r="H204" s="7">
        <f t="shared" si="12"/>
        <v>0</v>
      </c>
      <c r="I204" s="10">
        <v>0</v>
      </c>
      <c r="J204" s="9">
        <f t="shared" si="13"/>
        <v>0</v>
      </c>
    </row>
    <row r="205" spans="1:10" ht="15.95" customHeight="1" x14ac:dyDescent="0.25">
      <c r="A205" s="133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'Сентябрь 2014'!E205</f>
        <v>0</v>
      </c>
      <c r="E205" s="51"/>
      <c r="F205" s="7">
        <f t="shared" si="11"/>
        <v>0</v>
      </c>
      <c r="G205" s="23">
        <f>'СВОД 2013'!$B$224</f>
        <v>3.03</v>
      </c>
      <c r="H205" s="7">
        <f t="shared" si="12"/>
        <v>0</v>
      </c>
      <c r="I205" s="10">
        <v>0</v>
      </c>
      <c r="J205" s="9">
        <f t="shared" si="13"/>
        <v>0</v>
      </c>
    </row>
    <row r="206" spans="1:10" ht="15.95" customHeight="1" x14ac:dyDescent="0.25">
      <c r="A206" s="133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'Сентябрь 2014'!E206</f>
        <v>0</v>
      </c>
      <c r="E206" s="51"/>
      <c r="F206" s="7">
        <f t="shared" si="11"/>
        <v>0</v>
      </c>
      <c r="G206" s="23">
        <f>'СВОД 2013'!$B$224</f>
        <v>3.03</v>
      </c>
      <c r="H206" s="7">
        <f t="shared" si="12"/>
        <v>0</v>
      </c>
      <c r="I206" s="10">
        <v>0</v>
      </c>
      <c r="J206" s="9">
        <f t="shared" si="13"/>
        <v>0</v>
      </c>
    </row>
    <row r="207" spans="1:10" ht="15.95" customHeight="1" x14ac:dyDescent="0.25">
      <c r="A207" s="133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'Сентябрь 2014'!E207</f>
        <v>669.21</v>
      </c>
      <c r="E207" s="51">
        <v>734</v>
      </c>
      <c r="F207" s="7">
        <f t="shared" si="11"/>
        <v>64.789999999999964</v>
      </c>
      <c r="G207" s="23">
        <v>3.1</v>
      </c>
      <c r="H207" s="7">
        <f t="shared" si="12"/>
        <v>200.85</v>
      </c>
      <c r="I207" s="173">
        <v>1000</v>
      </c>
      <c r="J207" s="9">
        <f t="shared" si="13"/>
        <v>-799.15</v>
      </c>
    </row>
    <row r="208" spans="1:10" ht="15.95" customHeight="1" x14ac:dyDescent="0.25">
      <c r="A208" s="133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'Сентябрь 2014'!E208</f>
        <v>7301.39</v>
      </c>
      <c r="E208" s="51">
        <v>12068</v>
      </c>
      <c r="F208" s="7">
        <f t="shared" si="11"/>
        <v>4766.6099999999997</v>
      </c>
      <c r="G208" s="23">
        <v>3.1</v>
      </c>
      <c r="H208" s="7">
        <f t="shared" si="12"/>
        <v>14776.49</v>
      </c>
      <c r="I208" s="10">
        <v>0</v>
      </c>
      <c r="J208" s="9">
        <f t="shared" si="13"/>
        <v>14776.49</v>
      </c>
    </row>
    <row r="209" spans="1:10" ht="15.95" customHeight="1" x14ac:dyDescent="0.25">
      <c r="A209" s="133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'Сентябрь 2014'!E209</f>
        <v>501.39</v>
      </c>
      <c r="E209" s="51">
        <v>1739.38</v>
      </c>
      <c r="F209" s="7">
        <f t="shared" si="11"/>
        <v>1237.9900000000002</v>
      </c>
      <c r="G209" s="23">
        <v>3.1</v>
      </c>
      <c r="H209" s="7">
        <f t="shared" si="12"/>
        <v>3837.77</v>
      </c>
      <c r="I209" s="10">
        <v>0</v>
      </c>
      <c r="J209" s="9">
        <f t="shared" si="13"/>
        <v>3837.77</v>
      </c>
    </row>
    <row r="210" spans="1:10" ht="15.95" customHeight="1" x14ac:dyDescent="0.25">
      <c r="A210" s="133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'Сентябрь 2014'!E210</f>
        <v>0</v>
      </c>
      <c r="E210" s="51"/>
      <c r="F210" s="7">
        <f t="shared" si="11"/>
        <v>0</v>
      </c>
      <c r="G210" s="23">
        <f>'СВОД 2013'!$B$224</f>
        <v>3.03</v>
      </c>
      <c r="H210" s="7">
        <f t="shared" si="12"/>
        <v>0</v>
      </c>
      <c r="I210" s="10">
        <v>0</v>
      </c>
      <c r="J210" s="9">
        <f t="shared" si="13"/>
        <v>0</v>
      </c>
    </row>
    <row r="211" spans="1:10" ht="15.95" customHeight="1" x14ac:dyDescent="0.25">
      <c r="A211" s="133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'Сентябрь 2014'!E211</f>
        <v>5950.03</v>
      </c>
      <c r="E211" s="51">
        <v>6787</v>
      </c>
      <c r="F211" s="7">
        <f t="shared" si="11"/>
        <v>836.97000000000025</v>
      </c>
      <c r="G211" s="23">
        <v>3.1</v>
      </c>
      <c r="H211" s="7">
        <f t="shared" si="12"/>
        <v>2594.61</v>
      </c>
      <c r="I211" s="10">
        <v>0</v>
      </c>
      <c r="J211" s="9">
        <f t="shared" si="13"/>
        <v>2594.61</v>
      </c>
    </row>
    <row r="212" spans="1:10" ht="15.95" customHeight="1" x14ac:dyDescent="0.25">
      <c r="A212" s="133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'Сентябрь 2014'!E212</f>
        <v>437.35</v>
      </c>
      <c r="E212" s="51">
        <v>1348.03</v>
      </c>
      <c r="F212" s="7">
        <f t="shared" si="11"/>
        <v>910.68</v>
      </c>
      <c r="G212" s="23">
        <v>3.1</v>
      </c>
      <c r="H212" s="7">
        <f t="shared" si="12"/>
        <v>2823.11</v>
      </c>
      <c r="I212" s="173">
        <v>1000</v>
      </c>
      <c r="J212" s="61">
        <f t="shared" si="13"/>
        <v>1823.1100000000001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'Сентябрь 2014'!E213</f>
        <v>11559.88</v>
      </c>
      <c r="E213" s="57">
        <v>12308.99</v>
      </c>
      <c r="F213" s="7">
        <f t="shared" si="11"/>
        <v>749.11000000000058</v>
      </c>
      <c r="G213" s="23">
        <v>3.1</v>
      </c>
      <c r="H213" s="7">
        <f t="shared" si="12"/>
        <v>2322.2399999999998</v>
      </c>
      <c r="I213" s="10">
        <v>0</v>
      </c>
      <c r="J213" s="9">
        <f t="shared" si="13"/>
        <v>2322.2399999999998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'Сентябрь 2014'!E214</f>
        <v>5065.75</v>
      </c>
      <c r="E214" s="53">
        <v>5816.11</v>
      </c>
      <c r="F214" s="7">
        <f t="shared" si="11"/>
        <v>750.35999999999967</v>
      </c>
      <c r="G214" s="23">
        <v>3.1</v>
      </c>
      <c r="H214" s="7">
        <f t="shared" si="12"/>
        <v>2326.12</v>
      </c>
      <c r="I214" s="10">
        <v>0</v>
      </c>
      <c r="J214" s="9">
        <f t="shared" si="13"/>
        <v>2326.12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'Сентябрь 2014'!E215</f>
        <v>5903.39</v>
      </c>
      <c r="E215" s="53">
        <v>5903.39</v>
      </c>
      <c r="F215" s="7">
        <f t="shared" si="11"/>
        <v>0</v>
      </c>
      <c r="G215" s="23">
        <f>'СВОД 2013'!$B$224</f>
        <v>3.03</v>
      </c>
      <c r="H215" s="7">
        <f t="shared" si="12"/>
        <v>0</v>
      </c>
      <c r="I215" s="10">
        <v>0</v>
      </c>
      <c r="J215" s="9">
        <f t="shared" si="13"/>
        <v>0</v>
      </c>
    </row>
    <row r="216" spans="1:10" ht="16.5" thickBot="1" x14ac:dyDescent="0.3">
      <c r="A216" s="47" t="s">
        <v>173</v>
      </c>
      <c r="B216" s="20"/>
      <c r="C216" s="20"/>
      <c r="D216" s="49">
        <f>'Сентябрь 2014'!E216</f>
        <v>17465.62</v>
      </c>
      <c r="E216" s="53">
        <v>19235.45</v>
      </c>
      <c r="F216" s="7">
        <f t="shared" si="11"/>
        <v>1769.8300000000017</v>
      </c>
      <c r="G216" s="23">
        <v>3.1</v>
      </c>
      <c r="H216" s="7">
        <f t="shared" si="12"/>
        <v>5486.47</v>
      </c>
      <c r="I216" s="10">
        <v>0</v>
      </c>
      <c r="J216" s="9">
        <f t="shared" ref="J216" si="14">H216-I216</f>
        <v>5486.47</v>
      </c>
    </row>
    <row r="217" spans="1:10" ht="16.5" hidden="1" thickBot="1" x14ac:dyDescent="0.3">
      <c r="A217" s="144"/>
      <c r="B217" s="77"/>
      <c r="C217" s="77"/>
      <c r="D217" s="54"/>
      <c r="E217" s="54"/>
      <c r="F217" s="54"/>
      <c r="G217" s="54"/>
      <c r="H217" s="54"/>
      <c r="I217" s="54"/>
      <c r="J217" s="145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77383.62999999999</v>
      </c>
      <c r="G218" s="64"/>
      <c r="H218" s="16">
        <f>SUM(H2:H216)</f>
        <v>239889.27999999988</v>
      </c>
      <c r="I218" s="16">
        <f>SUM(I2:I216)</f>
        <v>64339.340000000011</v>
      </c>
      <c r="J218" s="16">
        <f>SUM(J2:J216)</f>
        <v>175549.93999999989</v>
      </c>
    </row>
    <row r="220" spans="1:10" x14ac:dyDescent="0.25">
      <c r="H220" s="113">
        <f>H218-H216-H214-H213</f>
        <v>229754.4499999999</v>
      </c>
    </row>
  </sheetData>
  <autoFilter ref="A1:J216">
    <sortState ref="A2:J210">
      <sortCondition ref="B1:B210"/>
    </sortState>
  </autoFilter>
  <conditionalFormatting sqref="C2:C212">
    <cfRule type="cellIs" dxfId="5" priority="1" operator="equal">
      <formula>0</formula>
    </cfRule>
    <cfRule type="cellIs" dxfId="4" priority="2" operator="equal">
      <formula>"а"</formula>
    </cfRule>
  </conditionalFormatting>
  <hyperlinks>
    <hyperlink ref="K1" location="'СВОД 2014'!Область_печати" display="СВОД 2014"/>
  </hyperlinks>
  <pageMargins left="0.70866141732283472" right="0.70866141732283472" top="0.74803149606299213" bottom="0.74803149606299213" header="0.31496062992125984" footer="0.31496062992125984"/>
  <pageSetup paperSize="9" scale="84" fitToHeight="13" orientation="portrait" horizontalDpi="0" verticalDpi="0" r:id="rId1"/>
  <headerFooter>
    <oddHeader>&amp;C&amp;"Times New Roman,полужирный"&amp;14ОКТЯБРЬ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3"/>
  <sheetViews>
    <sheetView workbookViewId="0">
      <pane ySplit="1" topLeftCell="A53" activePane="bottomLeft" state="frozen"/>
      <selection activeCell="F218" sqref="F218"/>
      <selection pane="bottomLeft" activeCell="B65" sqref="B65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0.425781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4" t="str">
        <f>'СВОД 2013'!$A2</f>
        <v>Кузнецова О. Н.</v>
      </c>
      <c r="B2" s="1">
        <v>1</v>
      </c>
      <c r="C2" s="17"/>
      <c r="D2" s="26"/>
      <c r="E2" s="7"/>
      <c r="F2" s="7">
        <f t="shared" ref="F2:F65" si="0">E2-D2</f>
        <v>0</v>
      </c>
      <c r="G2" s="23">
        <v>3.27</v>
      </c>
      <c r="H2" s="7">
        <f t="shared" ref="H2:H15" si="1">F2*G2</f>
        <v>0</v>
      </c>
      <c r="I2" s="9">
        <v>0</v>
      </c>
      <c r="J2" s="9">
        <f t="shared" ref="J2:J65" si="2">H2-I2</f>
        <v>0</v>
      </c>
    </row>
    <row r="3" spans="1:10" ht="15.95" customHeight="1" x14ac:dyDescent="0.25">
      <c r="A3" s="4" t="str">
        <f>'СВОД 2013'!$A3</f>
        <v>Кузьмичева Е. В.</v>
      </c>
      <c r="B3" s="2">
        <v>1</v>
      </c>
      <c r="C3" s="2" t="s">
        <v>120</v>
      </c>
      <c r="D3" s="27"/>
      <c r="E3" s="8"/>
      <c r="F3" s="7">
        <f t="shared" si="0"/>
        <v>0</v>
      </c>
      <c r="G3" s="23">
        <v>3.27</v>
      </c>
      <c r="H3" s="7">
        <f t="shared" si="1"/>
        <v>0</v>
      </c>
      <c r="I3" s="10">
        <v>0</v>
      </c>
      <c r="J3" s="9">
        <f t="shared" si="2"/>
        <v>0</v>
      </c>
    </row>
    <row r="4" spans="1:10" ht="15.95" customHeight="1" x14ac:dyDescent="0.25">
      <c r="A4" s="4">
        <f>'СВОД 2013'!$A4</f>
        <v>0</v>
      </c>
      <c r="B4" s="2">
        <v>2</v>
      </c>
      <c r="C4" s="18"/>
      <c r="D4" s="27"/>
      <c r="E4" s="8"/>
      <c r="F4" s="7">
        <f t="shared" si="0"/>
        <v>0</v>
      </c>
      <c r="G4" s="23">
        <v>3.27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4" t="str">
        <f>'СВОД 2013'!$A5</f>
        <v>Прохорова Т.М.</v>
      </c>
      <c r="B5" s="2">
        <v>2</v>
      </c>
      <c r="C5" s="2" t="s">
        <v>120</v>
      </c>
      <c r="D5" s="27">
        <v>0.73</v>
      </c>
      <c r="E5" s="8">
        <v>0.73</v>
      </c>
      <c r="F5" s="7">
        <f t="shared" si="0"/>
        <v>0</v>
      </c>
      <c r="G5" s="23">
        <v>3.27</v>
      </c>
      <c r="H5" s="7">
        <f t="shared" si="1"/>
        <v>0</v>
      </c>
      <c r="I5" s="10">
        <v>0</v>
      </c>
      <c r="J5" s="9">
        <f t="shared" si="2"/>
        <v>0</v>
      </c>
    </row>
    <row r="6" spans="1:10" ht="15.95" customHeight="1" x14ac:dyDescent="0.25">
      <c r="A6" s="4" t="str">
        <f>'СВОД 2013'!$A6</f>
        <v>Керимова Г. Н.</v>
      </c>
      <c r="B6" s="1">
        <v>3</v>
      </c>
      <c r="C6" s="17"/>
      <c r="D6" s="27"/>
      <c r="E6" s="8"/>
      <c r="F6" s="7">
        <f t="shared" si="0"/>
        <v>0</v>
      </c>
      <c r="G6" s="23">
        <v>3.27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" t="str">
        <f>'СВОД 2013'!$A7</f>
        <v>Ходжаев Б. С.</v>
      </c>
      <c r="B7" s="1">
        <v>3</v>
      </c>
      <c r="C7" s="1" t="s">
        <v>120</v>
      </c>
      <c r="D7" s="27"/>
      <c r="E7" s="8"/>
      <c r="F7" s="7">
        <f t="shared" si="0"/>
        <v>0</v>
      </c>
      <c r="G7" s="23">
        <v>3.27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4">
        <f>'СВОД 2013'!$A8</f>
        <v>0</v>
      </c>
      <c r="B8" s="1">
        <v>4</v>
      </c>
      <c r="C8" s="18"/>
      <c r="D8" s="27"/>
      <c r="E8" s="8"/>
      <c r="F8" s="7">
        <f t="shared" si="0"/>
        <v>0</v>
      </c>
      <c r="G8" s="23">
        <v>3.27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" t="str">
        <f>'СВОД 2013'!$A9</f>
        <v>Нечаев А. В.</v>
      </c>
      <c r="B9" s="2">
        <v>5</v>
      </c>
      <c r="C9" s="18"/>
      <c r="D9" s="27"/>
      <c r="E9" s="8"/>
      <c r="F9" s="7">
        <f t="shared" si="0"/>
        <v>0</v>
      </c>
      <c r="G9" s="23">
        <v>3.27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4" t="str">
        <f>'СВОД 2013'!$A10</f>
        <v xml:space="preserve">Терентьев С. П. </v>
      </c>
      <c r="B10" s="2">
        <v>6</v>
      </c>
      <c r="C10" s="18"/>
      <c r="D10" s="27">
        <v>2.1</v>
      </c>
      <c r="E10" s="8">
        <v>2.1</v>
      </c>
      <c r="F10" s="7">
        <f t="shared" si="0"/>
        <v>0</v>
      </c>
      <c r="G10" s="23">
        <v>3.27</v>
      </c>
      <c r="H10" s="7">
        <f t="shared" si="1"/>
        <v>0</v>
      </c>
      <c r="I10" s="10">
        <v>0</v>
      </c>
      <c r="J10" s="9">
        <f t="shared" si="2"/>
        <v>0</v>
      </c>
    </row>
    <row r="11" spans="1:10" ht="15.95" customHeight="1" x14ac:dyDescent="0.25">
      <c r="A11" s="4" t="str">
        <f>'СВОД 2013'!$A11</f>
        <v>Борозна М. В.</v>
      </c>
      <c r="B11" s="2">
        <v>7</v>
      </c>
      <c r="C11" s="18"/>
      <c r="D11" s="27"/>
      <c r="E11" s="8"/>
      <c r="F11" s="7">
        <f t="shared" si="0"/>
        <v>0</v>
      </c>
      <c r="G11" s="23">
        <v>3.27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" t="str">
        <f>'СВОД 2013'!$A12</f>
        <v>Дрезгунова А. В.</v>
      </c>
      <c r="B12" s="2">
        <v>8</v>
      </c>
      <c r="C12" s="18"/>
      <c r="D12" s="27"/>
      <c r="E12" s="8"/>
      <c r="F12" s="7">
        <f t="shared" si="0"/>
        <v>0</v>
      </c>
      <c r="G12" s="23">
        <v>3.27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" t="str">
        <f>'СВОД 2013'!$A13</f>
        <v>Селезова Э. Ю.</v>
      </c>
      <c r="B13" s="2">
        <v>9</v>
      </c>
      <c r="C13" s="18"/>
      <c r="D13" s="27"/>
      <c r="E13" s="8"/>
      <c r="F13" s="7">
        <f t="shared" si="0"/>
        <v>0</v>
      </c>
      <c r="G13" s="23">
        <v>3.27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" t="str">
        <f>'СВОД 2013'!$A14</f>
        <v>Петкова М. С.</v>
      </c>
      <c r="B14" s="2">
        <v>9</v>
      </c>
      <c r="C14" s="2" t="s">
        <v>120</v>
      </c>
      <c r="D14" s="27"/>
      <c r="E14" s="8"/>
      <c r="F14" s="7">
        <f t="shared" si="0"/>
        <v>0</v>
      </c>
      <c r="G14" s="23">
        <v>3.27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" t="str">
        <f>'СВОД 2013'!$A15</f>
        <v>Сахаров С.А.</v>
      </c>
      <c r="B15" s="2">
        <v>10</v>
      </c>
      <c r="C15" s="18"/>
      <c r="D15" s="27"/>
      <c r="E15" s="8"/>
      <c r="F15" s="7">
        <f t="shared" si="0"/>
        <v>0</v>
      </c>
      <c r="G15" s="23">
        <v>3.27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85" t="str">
        <f>'СВОД 2013'!$A16</f>
        <v>Артемов В. Г.</v>
      </c>
      <c r="B16" s="2">
        <v>11</v>
      </c>
      <c r="C16" s="18"/>
      <c r="D16" s="27">
        <v>1.2</v>
      </c>
      <c r="E16" s="8">
        <v>12.45</v>
      </c>
      <c r="F16" s="7">
        <f t="shared" si="0"/>
        <v>11.25</v>
      </c>
      <c r="G16" s="23">
        <v>3.27</v>
      </c>
      <c r="H16" s="7">
        <f>ROUND(F16*G16,2)</f>
        <v>36.79</v>
      </c>
      <c r="I16" s="10">
        <v>0</v>
      </c>
      <c r="J16" s="9">
        <f t="shared" si="2"/>
        <v>36.79</v>
      </c>
    </row>
    <row r="17" spans="1:10" ht="15.95" customHeight="1" x14ac:dyDescent="0.25">
      <c r="A17" s="4" t="str">
        <f>'СВОД 2013'!$A17</f>
        <v>Елизаров М.В.</v>
      </c>
      <c r="B17" s="2">
        <v>12</v>
      </c>
      <c r="C17" s="18"/>
      <c r="D17" s="27"/>
      <c r="E17" s="8"/>
      <c r="F17" s="7">
        <f t="shared" si="0"/>
        <v>0</v>
      </c>
      <c r="G17" s="23">
        <v>3.27</v>
      </c>
      <c r="H17" s="7">
        <f>F17*G17</f>
        <v>0</v>
      </c>
      <c r="I17" s="10">
        <v>0</v>
      </c>
      <c r="J17" s="9">
        <f t="shared" si="2"/>
        <v>0</v>
      </c>
    </row>
    <row r="18" spans="1:10" ht="15.95" customHeight="1" x14ac:dyDescent="0.25">
      <c r="A18" s="4">
        <f>'СВОД 2013'!$A18</f>
        <v>0</v>
      </c>
      <c r="B18" s="2">
        <v>12</v>
      </c>
      <c r="C18" s="3" t="s">
        <v>120</v>
      </c>
      <c r="D18" s="27"/>
      <c r="E18" s="8"/>
      <c r="F18" s="7">
        <f t="shared" si="0"/>
        <v>0</v>
      </c>
      <c r="G18" s="23">
        <v>3.27</v>
      </c>
      <c r="H18" s="7">
        <f>F18*G18</f>
        <v>0</v>
      </c>
      <c r="I18" s="10">
        <v>0</v>
      </c>
      <c r="J18" s="9">
        <f t="shared" si="2"/>
        <v>0</v>
      </c>
    </row>
    <row r="19" spans="1:10" ht="15.95" customHeight="1" x14ac:dyDescent="0.25">
      <c r="A19" s="4" t="str">
        <f>'СВОД 2013'!$A19</f>
        <v>Новикова Е. В.</v>
      </c>
      <c r="B19" s="2">
        <v>13</v>
      </c>
      <c r="C19" s="18"/>
      <c r="D19" s="27"/>
      <c r="E19" s="8"/>
      <c r="F19" s="7">
        <f t="shared" si="0"/>
        <v>0</v>
      </c>
      <c r="G19" s="23">
        <v>3.27</v>
      </c>
      <c r="H19" s="7">
        <f>F19*G19</f>
        <v>0</v>
      </c>
      <c r="I19" s="10">
        <v>0</v>
      </c>
      <c r="J19" s="9">
        <f t="shared" si="2"/>
        <v>0</v>
      </c>
    </row>
    <row r="20" spans="1:10" ht="15.95" customHeight="1" x14ac:dyDescent="0.25">
      <c r="A20" s="4" t="str">
        <f>'СВОД 2013'!$A20</f>
        <v>Арзамасцева С.В.</v>
      </c>
      <c r="B20" s="2">
        <v>14</v>
      </c>
      <c r="C20" s="18"/>
      <c r="D20" s="27">
        <v>1</v>
      </c>
      <c r="E20" s="8">
        <v>1</v>
      </c>
      <c r="F20" s="7">
        <f t="shared" si="0"/>
        <v>0</v>
      </c>
      <c r="G20" s="23">
        <v>3.27</v>
      </c>
      <c r="H20" s="7">
        <f>F20*G20</f>
        <v>0</v>
      </c>
      <c r="I20" s="10">
        <v>0</v>
      </c>
      <c r="J20" s="9">
        <f t="shared" si="2"/>
        <v>0</v>
      </c>
    </row>
    <row r="21" spans="1:10" ht="15.95" customHeight="1" x14ac:dyDescent="0.25">
      <c r="A21" s="85" t="str">
        <f>'СВОД 2013'!$A21</f>
        <v>Котикова Т. В.</v>
      </c>
      <c r="B21" s="2">
        <v>15</v>
      </c>
      <c r="C21" s="18"/>
      <c r="D21" s="27">
        <v>3</v>
      </c>
      <c r="E21" s="8">
        <v>21.84</v>
      </c>
      <c r="F21" s="7">
        <f t="shared" si="0"/>
        <v>18.84</v>
      </c>
      <c r="G21" s="23">
        <v>3.27</v>
      </c>
      <c r="H21" s="7">
        <f>ROUND(F21*G21,2)</f>
        <v>61.61</v>
      </c>
      <c r="I21" s="10">
        <v>0</v>
      </c>
      <c r="J21" s="9">
        <f t="shared" si="2"/>
        <v>61.61</v>
      </c>
    </row>
    <row r="22" spans="1:10" ht="15.95" customHeight="1" x14ac:dyDescent="0.25">
      <c r="A22" s="4" t="str">
        <f>'СВОД 2013'!$A22</f>
        <v>Пантелеева И.В.</v>
      </c>
      <c r="B22" s="2">
        <v>16</v>
      </c>
      <c r="C22" s="18"/>
      <c r="D22" s="27"/>
      <c r="E22" s="8"/>
      <c r="F22" s="7">
        <f t="shared" si="0"/>
        <v>0</v>
      </c>
      <c r="G22" s="23">
        <v>3.27</v>
      </c>
      <c r="H22" s="7">
        <f t="shared" ref="H22:H27" si="3">F22*G22</f>
        <v>0</v>
      </c>
      <c r="I22" s="10">
        <v>0</v>
      </c>
      <c r="J22" s="9">
        <f t="shared" si="2"/>
        <v>0</v>
      </c>
    </row>
    <row r="23" spans="1:10" ht="15.95" customHeight="1" x14ac:dyDescent="0.25">
      <c r="A23" s="4" t="str">
        <f>'СВОД 2013'!$A23</f>
        <v>Казымова Э. Б.</v>
      </c>
      <c r="B23" s="2">
        <v>16</v>
      </c>
      <c r="C23" s="2" t="s">
        <v>120</v>
      </c>
      <c r="D23" s="27"/>
      <c r="E23" s="8"/>
      <c r="F23" s="7">
        <f t="shared" si="0"/>
        <v>0</v>
      </c>
      <c r="G23" s="23">
        <v>3.27</v>
      </c>
      <c r="H23" s="7">
        <f t="shared" si="3"/>
        <v>0</v>
      </c>
      <c r="I23" s="10">
        <v>0</v>
      </c>
      <c r="J23" s="9">
        <f t="shared" si="2"/>
        <v>0</v>
      </c>
    </row>
    <row r="24" spans="1:10" ht="15.95" customHeight="1" x14ac:dyDescent="0.25">
      <c r="A24" s="4" t="str">
        <f>'СВОД 2013'!$A24</f>
        <v>Новичкова С.Г.</v>
      </c>
      <c r="B24" s="2">
        <v>17</v>
      </c>
      <c r="C24" s="18"/>
      <c r="D24" s="27"/>
      <c r="E24" s="8"/>
      <c r="F24" s="7">
        <f t="shared" si="0"/>
        <v>0</v>
      </c>
      <c r="G24" s="23">
        <v>3.27</v>
      </c>
      <c r="H24" s="7">
        <f t="shared" si="3"/>
        <v>0</v>
      </c>
      <c r="I24" s="10">
        <v>0</v>
      </c>
      <c r="J24" s="9">
        <f t="shared" si="2"/>
        <v>0</v>
      </c>
    </row>
    <row r="25" spans="1:10" ht="15.95" customHeight="1" x14ac:dyDescent="0.25">
      <c r="A25" s="4" t="str">
        <f>'СВОД 2013'!$A25</f>
        <v>Жилкин А.В.</v>
      </c>
      <c r="B25" s="2">
        <v>18</v>
      </c>
      <c r="C25" s="18"/>
      <c r="D25" s="42">
        <v>2.79</v>
      </c>
      <c r="E25" s="51">
        <v>2.79</v>
      </c>
      <c r="F25" s="7">
        <f t="shared" si="0"/>
        <v>0</v>
      </c>
      <c r="G25" s="23">
        <v>3.27</v>
      </c>
      <c r="H25" s="7">
        <f t="shared" si="3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" t="str">
        <f>'СВОД 2013'!$A26</f>
        <v>Логуновская Л. В.</v>
      </c>
      <c r="B26" s="2">
        <v>19</v>
      </c>
      <c r="C26" s="18"/>
      <c r="D26" s="27"/>
      <c r="E26" s="8"/>
      <c r="F26" s="7">
        <f t="shared" si="0"/>
        <v>0</v>
      </c>
      <c r="G26" s="23">
        <v>3.27</v>
      </c>
      <c r="H26" s="7">
        <f t="shared" si="3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" t="str">
        <f>'СВОД 2013'!$A27</f>
        <v>Пузько Л. А.</v>
      </c>
      <c r="B27" s="2">
        <v>20</v>
      </c>
      <c r="C27" s="18"/>
      <c r="D27" s="27"/>
      <c r="E27" s="8"/>
      <c r="F27" s="7">
        <f t="shared" si="0"/>
        <v>0</v>
      </c>
      <c r="G27" s="23">
        <v>3.27</v>
      </c>
      <c r="H27" s="7">
        <f t="shared" si="3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85" t="str">
        <f>'СВОД 2013'!$A28</f>
        <v>Гришина Ю.Н.</v>
      </c>
      <c r="B28" s="2">
        <v>21</v>
      </c>
      <c r="C28" s="18"/>
      <c r="D28" s="27">
        <v>1.01</v>
      </c>
      <c r="E28" s="8">
        <v>11.42</v>
      </c>
      <c r="F28" s="7">
        <f t="shared" si="0"/>
        <v>10.41</v>
      </c>
      <c r="G28" s="23">
        <v>3.27</v>
      </c>
      <c r="H28" s="7">
        <f>ROUND(F28*G28,2)</f>
        <v>34.04</v>
      </c>
      <c r="I28" s="10">
        <v>0</v>
      </c>
      <c r="J28" s="9">
        <f t="shared" si="2"/>
        <v>34.04</v>
      </c>
    </row>
    <row r="29" spans="1:10" ht="15.95" customHeight="1" x14ac:dyDescent="0.25">
      <c r="A29" s="4" t="str">
        <f>'СВОД 2013'!$A29</f>
        <v>Агуреев А. Н.</v>
      </c>
      <c r="B29" s="2">
        <v>22</v>
      </c>
      <c r="C29" s="18"/>
      <c r="D29" s="27"/>
      <c r="E29" s="8"/>
      <c r="F29" s="7">
        <f t="shared" si="0"/>
        <v>0</v>
      </c>
      <c r="G29" s="23">
        <v>3.27</v>
      </c>
      <c r="H29" s="7">
        <f t="shared" ref="H29:H48" si="4">F29*G29</f>
        <v>0</v>
      </c>
      <c r="I29" s="10">
        <v>0</v>
      </c>
      <c r="J29" s="9">
        <f t="shared" si="2"/>
        <v>0</v>
      </c>
    </row>
    <row r="30" spans="1:10" ht="15.95" customHeight="1" x14ac:dyDescent="0.25">
      <c r="A30" s="4" t="str">
        <f>'СВОД 2013'!$A30</f>
        <v>Берлизова Е. Ю.</v>
      </c>
      <c r="B30" s="2">
        <v>22</v>
      </c>
      <c r="C30" s="2" t="s">
        <v>120</v>
      </c>
      <c r="D30" s="27"/>
      <c r="E30" s="8"/>
      <c r="F30" s="7">
        <f t="shared" si="0"/>
        <v>0</v>
      </c>
      <c r="G30" s="23">
        <v>3.27</v>
      </c>
      <c r="H30" s="7">
        <f t="shared" si="4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12" t="str">
        <f>'СВОД 2013'!$A31</f>
        <v>Вдовыдченко Н. А.</v>
      </c>
      <c r="B31" s="2">
        <v>23</v>
      </c>
      <c r="C31" s="18"/>
      <c r="D31" s="27"/>
      <c r="E31" s="8"/>
      <c r="F31" s="7">
        <f t="shared" si="0"/>
        <v>0</v>
      </c>
      <c r="G31" s="23">
        <v>3.27</v>
      </c>
      <c r="H31" s="7">
        <f t="shared" si="4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" t="str">
        <f>'СВОД 2013'!$A32</f>
        <v>Фомичева О. И.</v>
      </c>
      <c r="B32" s="2">
        <v>23</v>
      </c>
      <c r="C32" s="2" t="s">
        <v>120</v>
      </c>
      <c r="D32" s="27"/>
      <c r="E32" s="8"/>
      <c r="F32" s="7">
        <f t="shared" si="0"/>
        <v>0</v>
      </c>
      <c r="G32" s="23">
        <v>3.27</v>
      </c>
      <c r="H32" s="7">
        <f t="shared" si="4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" t="str">
        <f>'СВОД 2013'!$A33</f>
        <v>Ложкина Е. А.</v>
      </c>
      <c r="B33" s="2">
        <v>24</v>
      </c>
      <c r="C33" s="18"/>
      <c r="D33" s="27"/>
      <c r="E33" s="8"/>
      <c r="F33" s="7">
        <f t="shared" si="0"/>
        <v>0</v>
      </c>
      <c r="G33" s="23">
        <v>3.27</v>
      </c>
      <c r="H33" s="7">
        <f t="shared" si="4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" t="str">
        <f>'СВОД 2013'!$A34</f>
        <v>Орлова С. В.</v>
      </c>
      <c r="B34" s="2">
        <v>25</v>
      </c>
      <c r="C34" s="18"/>
      <c r="D34" s="27"/>
      <c r="E34" s="8"/>
      <c r="F34" s="7">
        <f t="shared" si="0"/>
        <v>0</v>
      </c>
      <c r="G34" s="23">
        <v>3.27</v>
      </c>
      <c r="H34" s="7">
        <f t="shared" si="4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4" t="str">
        <f>'СВОД 2013'!$A35</f>
        <v>Гончарова М.В.</v>
      </c>
      <c r="B35" s="2">
        <v>26</v>
      </c>
      <c r="C35" s="18"/>
      <c r="D35" s="27"/>
      <c r="E35" s="8"/>
      <c r="F35" s="7">
        <f t="shared" si="0"/>
        <v>0</v>
      </c>
      <c r="G35" s="23">
        <v>3.27</v>
      </c>
      <c r="H35" s="7">
        <f t="shared" si="4"/>
        <v>0</v>
      </c>
      <c r="I35" s="10">
        <v>0</v>
      </c>
      <c r="J35" s="9">
        <f t="shared" si="2"/>
        <v>0</v>
      </c>
    </row>
    <row r="36" spans="1:10" ht="15.95" customHeight="1" x14ac:dyDescent="0.25">
      <c r="A36" s="4" t="str">
        <f>'СВОД 2013'!$A36</f>
        <v>Куранова А.С.</v>
      </c>
      <c r="B36" s="2">
        <v>27</v>
      </c>
      <c r="C36" s="18"/>
      <c r="D36" s="27"/>
      <c r="E36" s="8"/>
      <c r="F36" s="7">
        <f t="shared" si="0"/>
        <v>0</v>
      </c>
      <c r="G36" s="23">
        <v>3.27</v>
      </c>
      <c r="H36" s="7">
        <f t="shared" si="4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" t="str">
        <f>'СВОД 2013'!$A37</f>
        <v>Тихомирова С. А.</v>
      </c>
      <c r="B37" s="2">
        <v>28</v>
      </c>
      <c r="C37" s="18"/>
      <c r="D37" s="27"/>
      <c r="E37" s="8"/>
      <c r="F37" s="7">
        <f t="shared" si="0"/>
        <v>0</v>
      </c>
      <c r="G37" s="23">
        <v>3.27</v>
      </c>
      <c r="H37" s="7">
        <f t="shared" si="4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4">
        <f>'СВОД 2013'!$A38</f>
        <v>0</v>
      </c>
      <c r="B38" s="2">
        <v>29</v>
      </c>
      <c r="C38" s="18"/>
      <c r="D38" s="27"/>
      <c r="E38" s="8"/>
      <c r="F38" s="7">
        <f t="shared" si="0"/>
        <v>0</v>
      </c>
      <c r="G38" s="23">
        <v>3.27</v>
      </c>
      <c r="H38" s="7">
        <f t="shared" si="4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" t="str">
        <f>'СВОД 2013'!$A39</f>
        <v>Еркин А. М.</v>
      </c>
      <c r="B39" s="2">
        <v>30</v>
      </c>
      <c r="C39" s="18"/>
      <c r="D39" s="27"/>
      <c r="E39" s="8"/>
      <c r="F39" s="7">
        <f t="shared" si="0"/>
        <v>0</v>
      </c>
      <c r="G39" s="23">
        <v>3.27</v>
      </c>
      <c r="H39" s="7">
        <f t="shared" si="4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" t="str">
        <f>'СВОД 2013'!$A40</f>
        <v>Еркин А. М.</v>
      </c>
      <c r="B40" s="2">
        <v>30</v>
      </c>
      <c r="C40" s="2" t="s">
        <v>120</v>
      </c>
      <c r="D40" s="27"/>
      <c r="E40" s="8"/>
      <c r="F40" s="7">
        <f t="shared" si="0"/>
        <v>0</v>
      </c>
      <c r="G40" s="23">
        <v>3.27</v>
      </c>
      <c r="H40" s="7">
        <f t="shared" si="4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" t="str">
        <f>'СВОД 2013'!$A41</f>
        <v>Стрелин А. И.</v>
      </c>
      <c r="B41" s="2">
        <v>31</v>
      </c>
      <c r="C41" s="18"/>
      <c r="D41" s="27"/>
      <c r="E41" s="8"/>
      <c r="F41" s="7">
        <f t="shared" si="0"/>
        <v>0</v>
      </c>
      <c r="G41" s="23">
        <v>3.27</v>
      </c>
      <c r="H41" s="7">
        <f t="shared" si="4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" t="str">
        <f>'СВОД 2013'!$A42</f>
        <v>Еркин А. М.</v>
      </c>
      <c r="B42" s="2">
        <v>31</v>
      </c>
      <c r="C42" s="2" t="s">
        <v>120</v>
      </c>
      <c r="D42" s="27"/>
      <c r="E42" s="8"/>
      <c r="F42" s="7">
        <f t="shared" si="0"/>
        <v>0</v>
      </c>
      <c r="G42" s="23">
        <v>3.27</v>
      </c>
      <c r="H42" s="7">
        <f t="shared" si="4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" t="str">
        <f>'СВОД 2013'!$A43</f>
        <v>Кистяева Е. А.</v>
      </c>
      <c r="B43" s="2">
        <v>32</v>
      </c>
      <c r="C43" s="18"/>
      <c r="D43" s="27"/>
      <c r="E43" s="8"/>
      <c r="F43" s="7">
        <f t="shared" si="0"/>
        <v>0</v>
      </c>
      <c r="G43" s="23">
        <v>3.27</v>
      </c>
      <c r="H43" s="7">
        <f t="shared" si="4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" t="str">
        <f>'СВОД 2013'!$A44</f>
        <v>Гладкова Т. С.</v>
      </c>
      <c r="B44" s="2">
        <v>33</v>
      </c>
      <c r="C44" s="18"/>
      <c r="D44" s="27"/>
      <c r="E44" s="8"/>
      <c r="F44" s="7">
        <f t="shared" si="0"/>
        <v>0</v>
      </c>
      <c r="G44" s="23">
        <v>3.27</v>
      </c>
      <c r="H44" s="7">
        <f t="shared" si="4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" t="str">
        <f>'СВОД 2013'!$A45</f>
        <v>Чумаков Е. С.</v>
      </c>
      <c r="B45" s="2">
        <v>34</v>
      </c>
      <c r="C45" s="18"/>
      <c r="D45" s="27"/>
      <c r="E45" s="8"/>
      <c r="F45" s="7">
        <f t="shared" si="0"/>
        <v>0</v>
      </c>
      <c r="G45" s="23">
        <v>3.27</v>
      </c>
      <c r="H45" s="7">
        <f t="shared" si="4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" t="str">
        <f>'СВОД 2013'!$A46</f>
        <v>Овчаренко И. А.</v>
      </c>
      <c r="B46" s="2">
        <v>35</v>
      </c>
      <c r="C46" s="18"/>
      <c r="D46" s="27"/>
      <c r="E46" s="8"/>
      <c r="F46" s="7">
        <f t="shared" si="0"/>
        <v>0</v>
      </c>
      <c r="G46" s="23">
        <f>'СВОД 2013'!$B$218</f>
        <v>3.27</v>
      </c>
      <c r="H46" s="7">
        <f t="shared" si="4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" t="str">
        <f>'СВОД 2013'!$A47</f>
        <v>Никкель М. Н.</v>
      </c>
      <c r="B47" s="2">
        <v>36</v>
      </c>
      <c r="C47" s="18"/>
      <c r="D47" s="27"/>
      <c r="E47" s="8"/>
      <c r="F47" s="7">
        <f t="shared" si="0"/>
        <v>0</v>
      </c>
      <c r="G47" s="23">
        <f>'СВОД 2013'!$B$218</f>
        <v>3.27</v>
      </c>
      <c r="H47" s="7">
        <f t="shared" si="4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" t="str">
        <f>'СВОД 2013'!$A48</f>
        <v>Клокова Т. Е.</v>
      </c>
      <c r="B48" s="2">
        <v>37</v>
      </c>
      <c r="C48" s="18"/>
      <c r="D48" s="27"/>
      <c r="E48" s="8"/>
      <c r="F48" s="7">
        <f t="shared" si="0"/>
        <v>0</v>
      </c>
      <c r="G48" s="23">
        <f>'СВОД 2013'!$B$218</f>
        <v>3.27</v>
      </c>
      <c r="H48" s="7">
        <f t="shared" si="4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85" t="str">
        <f>'СВОД 2013'!$A49</f>
        <v>Волкова Ю.С.</v>
      </c>
      <c r="B49" s="2">
        <v>38</v>
      </c>
      <c r="C49" s="18"/>
      <c r="D49" s="27">
        <v>2.0099999999999998</v>
      </c>
      <c r="E49" s="8">
        <v>7.5</v>
      </c>
      <c r="F49" s="7">
        <f t="shared" si="0"/>
        <v>5.49</v>
      </c>
      <c r="G49" s="23">
        <f>'СВОД 2013'!$B$218</f>
        <v>3.27</v>
      </c>
      <c r="H49" s="7">
        <f>ROUND(F49*G49,2)</f>
        <v>17.95</v>
      </c>
      <c r="I49" s="10">
        <v>0</v>
      </c>
      <c r="J49" s="9">
        <f t="shared" si="2"/>
        <v>17.95</v>
      </c>
    </row>
    <row r="50" spans="1:10" ht="15.95" customHeight="1" x14ac:dyDescent="0.25">
      <c r="A50" s="4" t="str">
        <f>'СВОД 2013'!$A50</f>
        <v>Третяк Ю. М.</v>
      </c>
      <c r="B50" s="2">
        <v>39</v>
      </c>
      <c r="C50" s="18"/>
      <c r="D50" s="27"/>
      <c r="E50" s="8"/>
      <c r="F50" s="7">
        <f t="shared" si="0"/>
        <v>0</v>
      </c>
      <c r="G50" s="23">
        <f>'СВОД 2013'!$B$218</f>
        <v>3.27</v>
      </c>
      <c r="H50" s="7">
        <f t="shared" ref="H50:H81" si="5">F50*G50</f>
        <v>0</v>
      </c>
      <c r="I50" s="10">
        <v>0</v>
      </c>
      <c r="J50" s="9">
        <f t="shared" si="2"/>
        <v>0</v>
      </c>
    </row>
    <row r="51" spans="1:10" ht="15.95" customHeight="1" x14ac:dyDescent="0.25">
      <c r="A51" s="4" t="str">
        <f>'СВОД 2013'!$A51</f>
        <v>Назаркин Ю. А.</v>
      </c>
      <c r="B51" s="2">
        <v>39</v>
      </c>
      <c r="C51" s="2" t="s">
        <v>120</v>
      </c>
      <c r="D51" s="42">
        <v>1.75</v>
      </c>
      <c r="E51" s="51">
        <v>1.75</v>
      </c>
      <c r="F51" s="7">
        <f t="shared" si="0"/>
        <v>0</v>
      </c>
      <c r="G51" s="23">
        <f>'СВОД 2013'!$B$218</f>
        <v>3.27</v>
      </c>
      <c r="H51" s="7">
        <f t="shared" si="5"/>
        <v>0</v>
      </c>
      <c r="I51" s="10">
        <v>0</v>
      </c>
      <c r="J51" s="9">
        <f t="shared" si="2"/>
        <v>0</v>
      </c>
    </row>
    <row r="52" spans="1:10" ht="15.95" customHeight="1" x14ac:dyDescent="0.25">
      <c r="A52" s="4" t="str">
        <f>'СВОД 2013'!$A52</f>
        <v>Ибраева О. В.</v>
      </c>
      <c r="B52" s="2">
        <v>40</v>
      </c>
      <c r="C52" s="18"/>
      <c r="D52" s="27"/>
      <c r="E52" s="8"/>
      <c r="F52" s="7">
        <f t="shared" si="0"/>
        <v>0</v>
      </c>
      <c r="G52" s="23">
        <f>'СВОД 2013'!$B$218</f>
        <v>3.27</v>
      </c>
      <c r="H52" s="7">
        <f t="shared" si="5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" t="str">
        <f>'СВОД 2013'!$A53</f>
        <v>Лустова П. Н.</v>
      </c>
      <c r="B53" s="2">
        <v>40</v>
      </c>
      <c r="C53" s="2" t="s">
        <v>120</v>
      </c>
      <c r="D53" s="27"/>
      <c r="E53" s="8"/>
      <c r="F53" s="7">
        <f t="shared" si="0"/>
        <v>0</v>
      </c>
      <c r="G53" s="23">
        <f>'СВОД 2013'!$B$218</f>
        <v>3.27</v>
      </c>
      <c r="H53" s="7">
        <f t="shared" si="5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" t="str">
        <f>'СВОД 2013'!$A54</f>
        <v>Алексеева Г. М.</v>
      </c>
      <c r="B54" s="2">
        <v>41</v>
      </c>
      <c r="C54" s="18"/>
      <c r="D54" s="27"/>
      <c r="E54" s="8"/>
      <c r="F54" s="7">
        <f t="shared" si="0"/>
        <v>0</v>
      </c>
      <c r="G54" s="23">
        <f>'СВОД 2013'!$B$218</f>
        <v>3.27</v>
      </c>
      <c r="H54" s="7">
        <f t="shared" si="5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4" t="str">
        <f>'СВОД 2013'!$A55</f>
        <v>Лифанов А. А.</v>
      </c>
      <c r="B55" s="2">
        <v>42</v>
      </c>
      <c r="C55" s="18"/>
      <c r="D55" s="27"/>
      <c r="E55" s="8"/>
      <c r="F55" s="7">
        <f t="shared" si="0"/>
        <v>0</v>
      </c>
      <c r="G55" s="23">
        <f>'СВОД 2013'!$B$218</f>
        <v>3.27</v>
      </c>
      <c r="H55" s="7">
        <f t="shared" si="5"/>
        <v>0</v>
      </c>
      <c r="I55" s="10">
        <v>0</v>
      </c>
      <c r="J55" s="9">
        <f t="shared" si="2"/>
        <v>0</v>
      </c>
    </row>
    <row r="56" spans="1:10" ht="15.95" customHeight="1" x14ac:dyDescent="0.25">
      <c r="A56" s="4" t="str">
        <f>'СВОД 2013'!$A56</f>
        <v>Завалов А. А.</v>
      </c>
      <c r="B56" s="2">
        <v>43</v>
      </c>
      <c r="C56" s="18"/>
      <c r="D56" s="27"/>
      <c r="E56" s="8"/>
      <c r="F56" s="7">
        <f t="shared" si="0"/>
        <v>0</v>
      </c>
      <c r="G56" s="23">
        <f>'СВОД 2013'!$B$218</f>
        <v>3.27</v>
      </c>
      <c r="H56" s="7">
        <f t="shared" si="5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4">
        <f>'СВОД 2013'!$A57</f>
        <v>0</v>
      </c>
      <c r="B57" s="2">
        <v>44</v>
      </c>
      <c r="C57" s="18"/>
      <c r="D57" s="27"/>
      <c r="E57" s="8"/>
      <c r="F57" s="7">
        <f t="shared" si="0"/>
        <v>0</v>
      </c>
      <c r="G57" s="23">
        <v>3.27</v>
      </c>
      <c r="H57" s="7">
        <f t="shared" si="5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" t="str">
        <f>'СВОД 2013'!$A58</f>
        <v xml:space="preserve">Новиков Р. А. </v>
      </c>
      <c r="B58" s="3">
        <v>45</v>
      </c>
      <c r="C58" s="18"/>
      <c r="D58" s="27"/>
      <c r="E58" s="8"/>
      <c r="F58" s="7">
        <f t="shared" si="0"/>
        <v>0</v>
      </c>
      <c r="G58" s="23">
        <f>'СВОД 2013'!$B$218</f>
        <v>3.27</v>
      </c>
      <c r="H58" s="7">
        <f t="shared" si="5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4">
        <f>'СВОД 2013'!$A59</f>
        <v>0</v>
      </c>
      <c r="B59" s="2">
        <v>46</v>
      </c>
      <c r="C59" s="18"/>
      <c r="D59" s="27"/>
      <c r="E59" s="8"/>
      <c r="F59" s="7">
        <f t="shared" si="0"/>
        <v>0</v>
      </c>
      <c r="G59" s="23">
        <v>3.27</v>
      </c>
      <c r="H59" s="7">
        <f t="shared" si="5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" t="str">
        <f>'СВОД 2013'!$A60</f>
        <v>Плужников К. Г.</v>
      </c>
      <c r="B60" s="2">
        <v>47</v>
      </c>
      <c r="C60" s="18"/>
      <c r="D60" s="27"/>
      <c r="E60" s="8"/>
      <c r="F60" s="7">
        <f t="shared" si="0"/>
        <v>0</v>
      </c>
      <c r="G60" s="23">
        <v>3.27</v>
      </c>
      <c r="H60" s="7">
        <f t="shared" si="5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" t="str">
        <f>'СВОД 2013'!$A61</f>
        <v>Ртищев М. А.</v>
      </c>
      <c r="B61" s="3">
        <v>48</v>
      </c>
      <c r="C61" s="18"/>
      <c r="D61" s="27"/>
      <c r="E61" s="8"/>
      <c r="F61" s="7">
        <f t="shared" si="0"/>
        <v>0</v>
      </c>
      <c r="G61" s="23">
        <v>3.27</v>
      </c>
      <c r="H61" s="7">
        <f t="shared" si="5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4">
        <f>'СВОД 2013'!$A62</f>
        <v>0</v>
      </c>
      <c r="B62" s="2">
        <v>49</v>
      </c>
      <c r="C62" s="18"/>
      <c r="D62" s="27"/>
      <c r="E62" s="8"/>
      <c r="F62" s="7">
        <f t="shared" si="0"/>
        <v>0</v>
      </c>
      <c r="G62" s="23">
        <v>3.27</v>
      </c>
      <c r="H62" s="7">
        <f t="shared" si="5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4">
        <f>'СВОД 2013'!$A63</f>
        <v>0</v>
      </c>
      <c r="B63" s="2">
        <v>50</v>
      </c>
      <c r="C63" s="18"/>
      <c r="D63" s="27"/>
      <c r="E63" s="8"/>
      <c r="F63" s="7">
        <f t="shared" si="0"/>
        <v>0</v>
      </c>
      <c r="G63" s="23">
        <v>3.27</v>
      </c>
      <c r="H63" s="7">
        <f t="shared" si="5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" t="str">
        <f>'СВОД 2013'!$A64</f>
        <v>Непочатых Д.Д.</v>
      </c>
      <c r="B64" s="2">
        <v>51</v>
      </c>
      <c r="C64" s="18"/>
      <c r="D64" s="27"/>
      <c r="E64" s="8"/>
      <c r="F64" s="7">
        <f t="shared" si="0"/>
        <v>0</v>
      </c>
      <c r="G64" s="23">
        <f>'СВОД 2013'!$B$218</f>
        <v>3.27</v>
      </c>
      <c r="H64" s="7">
        <f t="shared" si="5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" t="str">
        <f>'СВОД 2013'!$A65</f>
        <v>Бирюков Ю. В.</v>
      </c>
      <c r="B65" s="3">
        <v>52</v>
      </c>
      <c r="C65" s="18"/>
      <c r="D65" s="27"/>
      <c r="E65" s="8"/>
      <c r="F65" s="7">
        <f t="shared" si="0"/>
        <v>0</v>
      </c>
      <c r="G65" s="23">
        <f>'СВОД 2013'!$B$218</f>
        <v>3.27</v>
      </c>
      <c r="H65" s="7">
        <f t="shared" si="5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" t="str">
        <f>'СВОД 2013'!$A66</f>
        <v>Горбунова А. В.</v>
      </c>
      <c r="B66" s="3">
        <v>53</v>
      </c>
      <c r="C66" s="18"/>
      <c r="D66" s="27"/>
      <c r="E66" s="8"/>
      <c r="F66" s="7">
        <f t="shared" ref="F66:F129" si="6">E66-D66</f>
        <v>0</v>
      </c>
      <c r="G66" s="23">
        <v>3.27</v>
      </c>
      <c r="H66" s="7">
        <f t="shared" si="5"/>
        <v>0</v>
      </c>
      <c r="I66" s="10">
        <v>0</v>
      </c>
      <c r="J66" s="9">
        <f t="shared" ref="J66:J129" si="7">H66-I66</f>
        <v>0</v>
      </c>
    </row>
    <row r="67" spans="1:10" ht="15.95" customHeight="1" x14ac:dyDescent="0.25">
      <c r="A67" s="4" t="str">
        <f>'СВОД 2013'!$A67</f>
        <v>Марчук Г. И.</v>
      </c>
      <c r="B67" s="2">
        <v>54</v>
      </c>
      <c r="C67" s="18"/>
      <c r="D67" s="27"/>
      <c r="E67" s="8"/>
      <c r="F67" s="7">
        <f t="shared" si="6"/>
        <v>0</v>
      </c>
      <c r="G67" s="23">
        <v>3.27</v>
      </c>
      <c r="H67" s="7">
        <f t="shared" si="5"/>
        <v>0</v>
      </c>
      <c r="I67" s="10">
        <v>0</v>
      </c>
      <c r="J67" s="9">
        <f t="shared" si="7"/>
        <v>0</v>
      </c>
    </row>
    <row r="68" spans="1:10" ht="15.95" customHeight="1" x14ac:dyDescent="0.25">
      <c r="A68" s="4" t="str">
        <f>'СВОД 2013'!$A68</f>
        <v>Прохоров О. В.</v>
      </c>
      <c r="B68" s="2">
        <v>55</v>
      </c>
      <c r="C68" s="18"/>
      <c r="D68" s="27"/>
      <c r="E68" s="8"/>
      <c r="F68" s="7">
        <f t="shared" si="6"/>
        <v>0</v>
      </c>
      <c r="G68" s="23">
        <v>3.27</v>
      </c>
      <c r="H68" s="7">
        <f t="shared" si="5"/>
        <v>0</v>
      </c>
      <c r="I68" s="10">
        <v>0</v>
      </c>
      <c r="J68" s="9">
        <f t="shared" si="7"/>
        <v>0</v>
      </c>
    </row>
    <row r="69" spans="1:10" ht="15.95" customHeight="1" x14ac:dyDescent="0.25">
      <c r="A69" s="4">
        <f>'СВОД 2013'!$A69</f>
        <v>0</v>
      </c>
      <c r="B69" s="2">
        <v>56</v>
      </c>
      <c r="C69" s="18"/>
      <c r="D69" s="27"/>
      <c r="E69" s="8"/>
      <c r="F69" s="7">
        <f t="shared" si="6"/>
        <v>0</v>
      </c>
      <c r="G69" s="23">
        <v>3.27</v>
      </c>
      <c r="H69" s="7">
        <f t="shared" si="5"/>
        <v>0</v>
      </c>
      <c r="I69" s="10">
        <v>0</v>
      </c>
      <c r="J69" s="9">
        <f t="shared" si="7"/>
        <v>0</v>
      </c>
    </row>
    <row r="70" spans="1:10" ht="15.95" customHeight="1" x14ac:dyDescent="0.25">
      <c r="A70" s="4">
        <f>'СВОД 2013'!$A70</f>
        <v>0</v>
      </c>
      <c r="B70" s="3">
        <v>57</v>
      </c>
      <c r="C70" s="18"/>
      <c r="D70" s="27"/>
      <c r="E70" s="8"/>
      <c r="F70" s="7">
        <f t="shared" si="6"/>
        <v>0</v>
      </c>
      <c r="G70" s="23">
        <v>3.27</v>
      </c>
      <c r="H70" s="7">
        <f t="shared" si="5"/>
        <v>0</v>
      </c>
      <c r="I70" s="10">
        <v>0</v>
      </c>
      <c r="J70" s="9">
        <f t="shared" si="7"/>
        <v>0</v>
      </c>
    </row>
    <row r="71" spans="1:10" ht="15.95" customHeight="1" x14ac:dyDescent="0.25">
      <c r="A71" s="4">
        <f>'СВОД 2013'!$A71</f>
        <v>0</v>
      </c>
      <c r="B71" s="3">
        <v>58</v>
      </c>
      <c r="C71" s="18"/>
      <c r="D71" s="27"/>
      <c r="E71" s="8"/>
      <c r="F71" s="7">
        <f t="shared" si="6"/>
        <v>0</v>
      </c>
      <c r="G71" s="23">
        <v>3.27</v>
      </c>
      <c r="H71" s="7">
        <f t="shared" si="5"/>
        <v>0</v>
      </c>
      <c r="I71" s="10">
        <v>0</v>
      </c>
      <c r="J71" s="9">
        <f t="shared" si="7"/>
        <v>0</v>
      </c>
    </row>
    <row r="72" spans="1:10" ht="15.95" customHeight="1" x14ac:dyDescent="0.25">
      <c r="A72" s="4">
        <f>'СВОД 2013'!$A72</f>
        <v>0</v>
      </c>
      <c r="B72" s="2">
        <v>59</v>
      </c>
      <c r="C72" s="18"/>
      <c r="D72" s="27"/>
      <c r="E72" s="8"/>
      <c r="F72" s="7">
        <f t="shared" si="6"/>
        <v>0</v>
      </c>
      <c r="G72" s="23">
        <v>3.27</v>
      </c>
      <c r="H72" s="7">
        <f t="shared" si="5"/>
        <v>0</v>
      </c>
      <c r="I72" s="10">
        <v>0</v>
      </c>
      <c r="J72" s="9">
        <f t="shared" si="7"/>
        <v>0</v>
      </c>
    </row>
    <row r="73" spans="1:10" ht="15.95" customHeight="1" x14ac:dyDescent="0.25">
      <c r="A73" s="4">
        <f>'СВОД 2013'!$A73</f>
        <v>0</v>
      </c>
      <c r="B73" s="2">
        <v>60</v>
      </c>
      <c r="C73" s="18"/>
      <c r="D73" s="27"/>
      <c r="E73" s="8"/>
      <c r="F73" s="7">
        <f t="shared" si="6"/>
        <v>0</v>
      </c>
      <c r="G73" s="23">
        <v>3.27</v>
      </c>
      <c r="H73" s="7">
        <f t="shared" si="5"/>
        <v>0</v>
      </c>
      <c r="I73" s="10">
        <v>0</v>
      </c>
      <c r="J73" s="9">
        <f t="shared" si="7"/>
        <v>0</v>
      </c>
    </row>
    <row r="74" spans="1:10" ht="15.95" customHeight="1" x14ac:dyDescent="0.25">
      <c r="A74" s="4">
        <f>'СВОД 2013'!$A74</f>
        <v>0</v>
      </c>
      <c r="B74" s="3">
        <v>61</v>
      </c>
      <c r="C74" s="18"/>
      <c r="D74" s="27"/>
      <c r="E74" s="8"/>
      <c r="F74" s="7">
        <f t="shared" si="6"/>
        <v>0</v>
      </c>
      <c r="G74" s="23">
        <v>3.27</v>
      </c>
      <c r="H74" s="7">
        <f t="shared" si="5"/>
        <v>0</v>
      </c>
      <c r="I74" s="10">
        <v>0</v>
      </c>
      <c r="J74" s="9">
        <f t="shared" si="7"/>
        <v>0</v>
      </c>
    </row>
    <row r="75" spans="1:10" ht="15.95" customHeight="1" x14ac:dyDescent="0.25">
      <c r="A75" s="4">
        <f>'СВОД 2013'!$A75</f>
        <v>0</v>
      </c>
      <c r="B75" s="3">
        <v>62</v>
      </c>
      <c r="C75" s="18"/>
      <c r="D75" s="27"/>
      <c r="E75" s="8"/>
      <c r="F75" s="7">
        <f t="shared" si="6"/>
        <v>0</v>
      </c>
      <c r="G75" s="23">
        <v>3.27</v>
      </c>
      <c r="H75" s="7">
        <f t="shared" si="5"/>
        <v>0</v>
      </c>
      <c r="I75" s="10">
        <v>0</v>
      </c>
      <c r="J75" s="9">
        <f t="shared" si="7"/>
        <v>0</v>
      </c>
    </row>
    <row r="76" spans="1:10" ht="15.95" customHeight="1" x14ac:dyDescent="0.25">
      <c r="A76" s="4">
        <f>'СВОД 2013'!$A76</f>
        <v>0</v>
      </c>
      <c r="B76" s="2">
        <v>63</v>
      </c>
      <c r="C76" s="18"/>
      <c r="D76" s="27"/>
      <c r="E76" s="8"/>
      <c r="F76" s="7">
        <f t="shared" si="6"/>
        <v>0</v>
      </c>
      <c r="G76" s="23">
        <v>3.27</v>
      </c>
      <c r="H76" s="7">
        <f t="shared" si="5"/>
        <v>0</v>
      </c>
      <c r="I76" s="10">
        <v>0</v>
      </c>
      <c r="J76" s="9">
        <f t="shared" si="7"/>
        <v>0</v>
      </c>
    </row>
    <row r="77" spans="1:10" ht="15.95" customHeight="1" x14ac:dyDescent="0.25">
      <c r="A77" s="4">
        <f>'СВОД 2013'!$A77</f>
        <v>0</v>
      </c>
      <c r="B77" s="2">
        <v>64</v>
      </c>
      <c r="C77" s="18"/>
      <c r="D77" s="27"/>
      <c r="E77" s="8"/>
      <c r="F77" s="7">
        <f t="shared" si="6"/>
        <v>0</v>
      </c>
      <c r="G77" s="23">
        <v>3.27</v>
      </c>
      <c r="H77" s="7">
        <f t="shared" si="5"/>
        <v>0</v>
      </c>
      <c r="I77" s="10">
        <v>0</v>
      </c>
      <c r="J77" s="9">
        <f t="shared" si="7"/>
        <v>0</v>
      </c>
    </row>
    <row r="78" spans="1:10" ht="15.95" customHeight="1" x14ac:dyDescent="0.25">
      <c r="A78" s="4">
        <f>'СВОД 2013'!$A78</f>
        <v>0</v>
      </c>
      <c r="B78" s="3">
        <v>65</v>
      </c>
      <c r="C78" s="18"/>
      <c r="D78" s="27"/>
      <c r="E78" s="8"/>
      <c r="F78" s="7">
        <f t="shared" si="6"/>
        <v>0</v>
      </c>
      <c r="G78" s="23">
        <v>3.27</v>
      </c>
      <c r="H78" s="7">
        <f t="shared" si="5"/>
        <v>0</v>
      </c>
      <c r="I78" s="10">
        <v>0</v>
      </c>
      <c r="J78" s="9">
        <f t="shared" si="7"/>
        <v>0</v>
      </c>
    </row>
    <row r="79" spans="1:10" ht="15.95" customHeight="1" x14ac:dyDescent="0.25">
      <c r="A79" s="4">
        <f>'СВОД 2013'!$A79</f>
        <v>0</v>
      </c>
      <c r="B79" s="3">
        <v>66</v>
      </c>
      <c r="C79" s="18"/>
      <c r="D79" s="27"/>
      <c r="E79" s="8"/>
      <c r="F79" s="7">
        <f t="shared" si="6"/>
        <v>0</v>
      </c>
      <c r="G79" s="23">
        <v>3.27</v>
      </c>
      <c r="H79" s="7">
        <f t="shared" si="5"/>
        <v>0</v>
      </c>
      <c r="I79" s="10">
        <v>0</v>
      </c>
      <c r="J79" s="9">
        <f t="shared" si="7"/>
        <v>0</v>
      </c>
    </row>
    <row r="80" spans="1:10" ht="15.95" customHeight="1" x14ac:dyDescent="0.25">
      <c r="A80" s="4">
        <f>'СВОД 2013'!$A80</f>
        <v>0</v>
      </c>
      <c r="B80" s="2">
        <v>67</v>
      </c>
      <c r="C80" s="18"/>
      <c r="D80" s="27"/>
      <c r="E80" s="8"/>
      <c r="F80" s="7">
        <f t="shared" si="6"/>
        <v>0</v>
      </c>
      <c r="G80" s="23">
        <v>3.27</v>
      </c>
      <c r="H80" s="7">
        <f t="shared" si="5"/>
        <v>0</v>
      </c>
      <c r="I80" s="10">
        <v>0</v>
      </c>
      <c r="J80" s="9">
        <f t="shared" si="7"/>
        <v>0</v>
      </c>
    </row>
    <row r="81" spans="1:10" ht="15.95" customHeight="1" x14ac:dyDescent="0.25">
      <c r="A81" s="4">
        <f>'СВОД 2013'!$A81</f>
        <v>0</v>
      </c>
      <c r="B81" s="2">
        <v>68</v>
      </c>
      <c r="C81" s="18"/>
      <c r="D81" s="27"/>
      <c r="E81" s="8"/>
      <c r="F81" s="7">
        <f t="shared" si="6"/>
        <v>0</v>
      </c>
      <c r="G81" s="23">
        <v>3.27</v>
      </c>
      <c r="H81" s="7">
        <f t="shared" si="5"/>
        <v>0</v>
      </c>
      <c r="I81" s="10">
        <v>0</v>
      </c>
      <c r="J81" s="9">
        <f t="shared" si="7"/>
        <v>0</v>
      </c>
    </row>
    <row r="82" spans="1:10" ht="15.95" customHeight="1" x14ac:dyDescent="0.25">
      <c r="A82" s="4">
        <f>'СВОД 2013'!$A82</f>
        <v>0</v>
      </c>
      <c r="B82" s="3">
        <v>69</v>
      </c>
      <c r="C82" s="18"/>
      <c r="D82" s="27"/>
      <c r="E82" s="8"/>
      <c r="F82" s="7">
        <f t="shared" si="6"/>
        <v>0</v>
      </c>
      <c r="G82" s="23">
        <v>3.27</v>
      </c>
      <c r="H82" s="7">
        <f t="shared" ref="H82:H113" si="8">F82*G82</f>
        <v>0</v>
      </c>
      <c r="I82" s="10">
        <v>0</v>
      </c>
      <c r="J82" s="9">
        <f t="shared" si="7"/>
        <v>0</v>
      </c>
    </row>
    <row r="83" spans="1:10" ht="15.95" customHeight="1" x14ac:dyDescent="0.25">
      <c r="A83" s="4">
        <f>'СВОД 2013'!$A83</f>
        <v>0</v>
      </c>
      <c r="B83" s="3">
        <v>70</v>
      </c>
      <c r="C83" s="18"/>
      <c r="D83" s="27"/>
      <c r="E83" s="8"/>
      <c r="F83" s="7">
        <f t="shared" si="6"/>
        <v>0</v>
      </c>
      <c r="G83" s="23">
        <v>3.27</v>
      </c>
      <c r="H83" s="7">
        <f t="shared" si="8"/>
        <v>0</v>
      </c>
      <c r="I83" s="10">
        <v>0</v>
      </c>
      <c r="J83" s="9">
        <f t="shared" si="7"/>
        <v>0</v>
      </c>
    </row>
    <row r="84" spans="1:10" ht="15.95" customHeight="1" x14ac:dyDescent="0.25">
      <c r="A84" s="4">
        <f>'СВОД 2013'!$A84</f>
        <v>0</v>
      </c>
      <c r="B84" s="2">
        <v>71</v>
      </c>
      <c r="C84" s="18"/>
      <c r="D84" s="27"/>
      <c r="E84" s="8"/>
      <c r="F84" s="7">
        <f t="shared" si="6"/>
        <v>0</v>
      </c>
      <c r="G84" s="23">
        <v>3.27</v>
      </c>
      <c r="H84" s="7">
        <f t="shared" si="8"/>
        <v>0</v>
      </c>
      <c r="I84" s="10">
        <v>0</v>
      </c>
      <c r="J84" s="9">
        <f t="shared" si="7"/>
        <v>0</v>
      </c>
    </row>
    <row r="85" spans="1:10" ht="15.95" customHeight="1" x14ac:dyDescent="0.25">
      <c r="A85" s="4">
        <f>'СВОД 2013'!$A85</f>
        <v>0</v>
      </c>
      <c r="B85" s="2">
        <v>72</v>
      </c>
      <c r="C85" s="18"/>
      <c r="D85" s="27"/>
      <c r="E85" s="8"/>
      <c r="F85" s="7">
        <f t="shared" si="6"/>
        <v>0</v>
      </c>
      <c r="G85" s="23">
        <v>3.27</v>
      </c>
      <c r="H85" s="7">
        <f t="shared" si="8"/>
        <v>0</v>
      </c>
      <c r="I85" s="10">
        <v>0</v>
      </c>
      <c r="J85" s="9">
        <f t="shared" si="7"/>
        <v>0</v>
      </c>
    </row>
    <row r="86" spans="1:10" ht="15.95" customHeight="1" x14ac:dyDescent="0.25">
      <c r="A86" s="4">
        <f>'СВОД 2013'!$A86</f>
        <v>0</v>
      </c>
      <c r="B86" s="3">
        <v>73</v>
      </c>
      <c r="C86" s="18"/>
      <c r="D86" s="27"/>
      <c r="E86" s="8"/>
      <c r="F86" s="7">
        <f t="shared" si="6"/>
        <v>0</v>
      </c>
      <c r="G86" s="23">
        <v>3.27</v>
      </c>
      <c r="H86" s="7">
        <f t="shared" si="8"/>
        <v>0</v>
      </c>
      <c r="I86" s="10">
        <v>0</v>
      </c>
      <c r="J86" s="9">
        <f t="shared" si="7"/>
        <v>0</v>
      </c>
    </row>
    <row r="87" spans="1:10" ht="15.95" customHeight="1" x14ac:dyDescent="0.25">
      <c r="A87" s="4">
        <f>'СВОД 2013'!$A87</f>
        <v>0</v>
      </c>
      <c r="B87" s="3">
        <v>74</v>
      </c>
      <c r="C87" s="18"/>
      <c r="D87" s="27"/>
      <c r="E87" s="8"/>
      <c r="F87" s="7">
        <f t="shared" si="6"/>
        <v>0</v>
      </c>
      <c r="G87" s="23">
        <v>3.27</v>
      </c>
      <c r="H87" s="7">
        <f t="shared" si="8"/>
        <v>0</v>
      </c>
      <c r="I87" s="10">
        <v>0</v>
      </c>
      <c r="J87" s="9">
        <f t="shared" si="7"/>
        <v>0</v>
      </c>
    </row>
    <row r="88" spans="1:10" ht="15.95" customHeight="1" x14ac:dyDescent="0.25">
      <c r="A88" s="4">
        <f>'СВОД 2013'!$A88</f>
        <v>0</v>
      </c>
      <c r="B88" s="2">
        <v>75</v>
      </c>
      <c r="C88" s="18"/>
      <c r="D88" s="27"/>
      <c r="E88" s="8"/>
      <c r="F88" s="7">
        <f t="shared" si="6"/>
        <v>0</v>
      </c>
      <c r="G88" s="23">
        <v>3.27</v>
      </c>
      <c r="H88" s="7">
        <f t="shared" si="8"/>
        <v>0</v>
      </c>
      <c r="I88" s="10">
        <v>0</v>
      </c>
      <c r="J88" s="9">
        <f t="shared" si="7"/>
        <v>0</v>
      </c>
    </row>
    <row r="89" spans="1:10" ht="15.95" customHeight="1" x14ac:dyDescent="0.25">
      <c r="A89" s="4">
        <f>'СВОД 2013'!$A89</f>
        <v>0</v>
      </c>
      <c r="B89" s="2">
        <v>76</v>
      </c>
      <c r="C89" s="18"/>
      <c r="D89" s="27"/>
      <c r="E89" s="8"/>
      <c r="F89" s="7">
        <f t="shared" si="6"/>
        <v>0</v>
      </c>
      <c r="G89" s="23">
        <v>3.27</v>
      </c>
      <c r="H89" s="7">
        <f t="shared" si="8"/>
        <v>0</v>
      </c>
      <c r="I89" s="10">
        <v>0</v>
      </c>
      <c r="J89" s="9">
        <f t="shared" si="7"/>
        <v>0</v>
      </c>
    </row>
    <row r="90" spans="1:10" ht="15.95" customHeight="1" x14ac:dyDescent="0.25">
      <c r="A90" s="4">
        <f>'СВОД 2013'!$A90</f>
        <v>0</v>
      </c>
      <c r="B90" s="3">
        <v>76</v>
      </c>
      <c r="C90" s="3" t="s">
        <v>120</v>
      </c>
      <c r="D90" s="27"/>
      <c r="E90" s="8"/>
      <c r="F90" s="7">
        <f t="shared" si="6"/>
        <v>0</v>
      </c>
      <c r="G90" s="23">
        <v>3.27</v>
      </c>
      <c r="H90" s="7">
        <f t="shared" si="8"/>
        <v>0</v>
      </c>
      <c r="I90" s="10">
        <v>0</v>
      </c>
      <c r="J90" s="9">
        <f t="shared" si="7"/>
        <v>0</v>
      </c>
    </row>
    <row r="91" spans="1:10" ht="15.95" customHeight="1" x14ac:dyDescent="0.25">
      <c r="A91" s="4">
        <f>'СВОД 2013'!$A91</f>
        <v>0</v>
      </c>
      <c r="B91" s="3">
        <v>77</v>
      </c>
      <c r="C91" s="18"/>
      <c r="D91" s="27"/>
      <c r="E91" s="8"/>
      <c r="F91" s="7">
        <f t="shared" si="6"/>
        <v>0</v>
      </c>
      <c r="G91" s="23">
        <v>3.27</v>
      </c>
      <c r="H91" s="7">
        <f t="shared" si="8"/>
        <v>0</v>
      </c>
      <c r="I91" s="10">
        <v>0</v>
      </c>
      <c r="J91" s="9">
        <f t="shared" si="7"/>
        <v>0</v>
      </c>
    </row>
    <row r="92" spans="1:10" ht="15.95" customHeight="1" x14ac:dyDescent="0.25">
      <c r="A92" s="4" t="str">
        <f>'СВОД 2013'!$A92</f>
        <v>Мизрах И. Л.</v>
      </c>
      <c r="B92" s="2">
        <v>78</v>
      </c>
      <c r="C92" s="18"/>
      <c r="D92" s="27"/>
      <c r="E92" s="8"/>
      <c r="F92" s="7">
        <f t="shared" si="6"/>
        <v>0</v>
      </c>
      <c r="G92" s="23">
        <f>'СВОД 2013'!$B$218</f>
        <v>3.27</v>
      </c>
      <c r="H92" s="7">
        <f t="shared" si="8"/>
        <v>0</v>
      </c>
      <c r="I92" s="10">
        <v>0</v>
      </c>
      <c r="J92" s="9">
        <f t="shared" si="7"/>
        <v>0</v>
      </c>
    </row>
    <row r="93" spans="1:10" ht="15.95" customHeight="1" x14ac:dyDescent="0.25">
      <c r="A93" s="4" t="str">
        <f>'СВОД 2013'!$A93</f>
        <v>Столповский Е. В.</v>
      </c>
      <c r="B93" s="2">
        <v>78</v>
      </c>
      <c r="C93" s="2" t="s">
        <v>120</v>
      </c>
      <c r="D93" s="27"/>
      <c r="E93" s="8"/>
      <c r="F93" s="7">
        <f t="shared" si="6"/>
        <v>0</v>
      </c>
      <c r="G93" s="23">
        <f>'СВОД 2013'!$B$218</f>
        <v>3.27</v>
      </c>
      <c r="H93" s="7">
        <f t="shared" si="8"/>
        <v>0</v>
      </c>
      <c r="I93" s="10">
        <v>0</v>
      </c>
      <c r="J93" s="9">
        <f t="shared" si="7"/>
        <v>0</v>
      </c>
    </row>
    <row r="94" spans="1:10" ht="15.95" customHeight="1" x14ac:dyDescent="0.25">
      <c r="A94" s="4" t="str">
        <f>'СВОД 2013'!$A94</f>
        <v xml:space="preserve">Орлова А. С. </v>
      </c>
      <c r="B94" s="2">
        <v>79</v>
      </c>
      <c r="C94" s="18"/>
      <c r="D94" s="27"/>
      <c r="E94" s="8"/>
      <c r="F94" s="7">
        <f t="shared" si="6"/>
        <v>0</v>
      </c>
      <c r="G94" s="23">
        <f>'СВОД 2013'!$B$218</f>
        <v>3.27</v>
      </c>
      <c r="H94" s="7">
        <f t="shared" si="8"/>
        <v>0</v>
      </c>
      <c r="I94" s="10">
        <v>0</v>
      </c>
      <c r="J94" s="9">
        <f t="shared" si="7"/>
        <v>0</v>
      </c>
    </row>
    <row r="95" spans="1:10" ht="15.95" customHeight="1" x14ac:dyDescent="0.25">
      <c r="A95" s="4" t="str">
        <f>'СВОД 2013'!$A95</f>
        <v>Белышкова А. В.</v>
      </c>
      <c r="B95" s="2">
        <v>79</v>
      </c>
      <c r="C95" s="3" t="s">
        <v>120</v>
      </c>
      <c r="D95" s="27"/>
      <c r="E95" s="8"/>
      <c r="F95" s="7">
        <f t="shared" si="6"/>
        <v>0</v>
      </c>
      <c r="G95" s="23">
        <v>3.27</v>
      </c>
      <c r="H95" s="7">
        <f t="shared" si="8"/>
        <v>0</v>
      </c>
      <c r="I95" s="10">
        <v>0</v>
      </c>
      <c r="J95" s="9">
        <f t="shared" si="7"/>
        <v>0</v>
      </c>
    </row>
    <row r="96" spans="1:10" ht="15.95" customHeight="1" x14ac:dyDescent="0.25">
      <c r="A96" s="4">
        <f>'СВОД 2013'!$A96</f>
        <v>0</v>
      </c>
      <c r="B96" s="2">
        <v>80</v>
      </c>
      <c r="C96" s="18"/>
      <c r="D96" s="42"/>
      <c r="E96" s="8"/>
      <c r="F96" s="7">
        <f t="shared" si="6"/>
        <v>0</v>
      </c>
      <c r="G96" s="23">
        <v>3.27</v>
      </c>
      <c r="H96" s="7">
        <f t="shared" si="8"/>
        <v>0</v>
      </c>
      <c r="I96" s="10">
        <v>0</v>
      </c>
      <c r="J96" s="9">
        <f t="shared" si="7"/>
        <v>0</v>
      </c>
    </row>
    <row r="97" spans="1:10" ht="15.95" customHeight="1" x14ac:dyDescent="0.25">
      <c r="A97" s="4">
        <f>'СВОД 2013'!$A97</f>
        <v>0</v>
      </c>
      <c r="B97" s="2">
        <v>81</v>
      </c>
      <c r="C97" s="18"/>
      <c r="D97" s="42"/>
      <c r="E97" s="8"/>
      <c r="F97" s="7">
        <f t="shared" si="6"/>
        <v>0</v>
      </c>
      <c r="G97" s="23">
        <v>3.27</v>
      </c>
      <c r="H97" s="7">
        <f t="shared" si="8"/>
        <v>0</v>
      </c>
      <c r="I97" s="10">
        <v>0</v>
      </c>
      <c r="J97" s="9">
        <f t="shared" si="7"/>
        <v>0</v>
      </c>
    </row>
    <row r="98" spans="1:10" ht="15.95" customHeight="1" x14ac:dyDescent="0.25">
      <c r="A98" s="4">
        <f>'СВОД 2013'!$A98</f>
        <v>0</v>
      </c>
      <c r="B98" s="2">
        <v>82</v>
      </c>
      <c r="C98" s="18"/>
      <c r="D98" s="27"/>
      <c r="E98" s="8"/>
      <c r="F98" s="7">
        <f t="shared" si="6"/>
        <v>0</v>
      </c>
      <c r="G98" s="23">
        <v>3.27</v>
      </c>
      <c r="H98" s="7">
        <f t="shared" si="8"/>
        <v>0</v>
      </c>
      <c r="I98" s="10">
        <v>0</v>
      </c>
      <c r="J98" s="9">
        <f t="shared" si="7"/>
        <v>0</v>
      </c>
    </row>
    <row r="99" spans="1:10" ht="15.95" customHeight="1" x14ac:dyDescent="0.25">
      <c r="A99" s="4">
        <f>'СВОД 2013'!$A99</f>
        <v>0</v>
      </c>
      <c r="B99" s="2">
        <v>83</v>
      </c>
      <c r="C99" s="18"/>
      <c r="D99" s="27"/>
      <c r="E99" s="8"/>
      <c r="F99" s="7">
        <f t="shared" si="6"/>
        <v>0</v>
      </c>
      <c r="G99" s="23">
        <v>3.27</v>
      </c>
      <c r="H99" s="7">
        <f t="shared" si="8"/>
        <v>0</v>
      </c>
      <c r="I99" s="10">
        <v>0</v>
      </c>
      <c r="J99" s="9">
        <f t="shared" si="7"/>
        <v>0</v>
      </c>
    </row>
    <row r="100" spans="1:10" ht="15.95" customHeight="1" x14ac:dyDescent="0.25">
      <c r="A100" s="4" t="str">
        <f>'СВОД 2013'!$A100</f>
        <v>Койфман К. А.</v>
      </c>
      <c r="B100" s="2">
        <v>84</v>
      </c>
      <c r="C100" s="18"/>
      <c r="D100" s="27"/>
      <c r="E100" s="8"/>
      <c r="F100" s="7">
        <f t="shared" si="6"/>
        <v>0</v>
      </c>
      <c r="G100" s="23">
        <f>'СВОД 2013'!$B$218</f>
        <v>3.27</v>
      </c>
      <c r="H100" s="7">
        <f t="shared" si="8"/>
        <v>0</v>
      </c>
      <c r="I100" s="10">
        <v>0</v>
      </c>
      <c r="J100" s="9">
        <f t="shared" si="7"/>
        <v>0</v>
      </c>
    </row>
    <row r="101" spans="1:10" ht="15.95" customHeight="1" x14ac:dyDescent="0.25">
      <c r="A101" s="4" t="str">
        <f>'СВОД 2013'!$A101</f>
        <v>Койфман К. А.</v>
      </c>
      <c r="B101" s="2">
        <v>85</v>
      </c>
      <c r="C101" s="18"/>
      <c r="D101" s="27"/>
      <c r="E101" s="8"/>
      <c r="F101" s="7">
        <f t="shared" si="6"/>
        <v>0</v>
      </c>
      <c r="G101" s="23">
        <f>'СВОД 2013'!$B$218</f>
        <v>3.27</v>
      </c>
      <c r="H101" s="7">
        <f t="shared" si="8"/>
        <v>0</v>
      </c>
      <c r="I101" s="10">
        <v>0</v>
      </c>
      <c r="J101" s="9">
        <f t="shared" si="7"/>
        <v>0</v>
      </c>
    </row>
    <row r="102" spans="1:10" ht="15.95" customHeight="1" x14ac:dyDescent="0.25">
      <c r="A102" s="4" t="str">
        <f>'СВОД 2013'!$A102</f>
        <v>Койфман К. А.</v>
      </c>
      <c r="B102" s="2">
        <v>86</v>
      </c>
      <c r="C102" s="18"/>
      <c r="D102" s="27"/>
      <c r="E102" s="8"/>
      <c r="F102" s="7">
        <f t="shared" si="6"/>
        <v>0</v>
      </c>
      <c r="G102" s="23">
        <f>'СВОД 2013'!$B$218</f>
        <v>3.27</v>
      </c>
      <c r="H102" s="7">
        <f t="shared" si="8"/>
        <v>0</v>
      </c>
      <c r="I102" s="10">
        <v>0</v>
      </c>
      <c r="J102" s="9">
        <f t="shared" si="7"/>
        <v>0</v>
      </c>
    </row>
    <row r="103" spans="1:10" ht="15.95" customHeight="1" x14ac:dyDescent="0.25">
      <c r="A103" s="4">
        <f>'СВОД 2013'!$A103</f>
        <v>0</v>
      </c>
      <c r="B103" s="2">
        <v>87</v>
      </c>
      <c r="C103" s="18"/>
      <c r="D103" s="27"/>
      <c r="E103" s="8"/>
      <c r="F103" s="7">
        <f t="shared" si="6"/>
        <v>0</v>
      </c>
      <c r="G103" s="23">
        <v>3.27</v>
      </c>
      <c r="H103" s="7">
        <f t="shared" si="8"/>
        <v>0</v>
      </c>
      <c r="I103" s="10">
        <v>0</v>
      </c>
      <c r="J103" s="9">
        <f t="shared" si="7"/>
        <v>0</v>
      </c>
    </row>
    <row r="104" spans="1:10" ht="15.95" customHeight="1" x14ac:dyDescent="0.25">
      <c r="A104" s="4" t="str">
        <f>'СВОД 2013'!$A104</f>
        <v>Герасимов П. В.</v>
      </c>
      <c r="B104" s="2">
        <v>88</v>
      </c>
      <c r="C104" s="18"/>
      <c r="D104" s="27"/>
      <c r="E104" s="8"/>
      <c r="F104" s="7">
        <f t="shared" si="6"/>
        <v>0</v>
      </c>
      <c r="G104" s="23">
        <f>'СВОД 2013'!$B$218</f>
        <v>3.27</v>
      </c>
      <c r="H104" s="7">
        <f t="shared" si="8"/>
        <v>0</v>
      </c>
      <c r="I104" s="10">
        <v>0</v>
      </c>
      <c r="J104" s="9">
        <f t="shared" si="7"/>
        <v>0</v>
      </c>
    </row>
    <row r="105" spans="1:10" ht="15.95" customHeight="1" x14ac:dyDescent="0.25">
      <c r="A105" s="4" t="str">
        <f>'СВОД 2013'!$A105</f>
        <v>Сошенко В.В.</v>
      </c>
      <c r="B105" s="2">
        <v>89</v>
      </c>
      <c r="C105" s="18"/>
      <c r="D105" s="27"/>
      <c r="E105" s="8"/>
      <c r="F105" s="7">
        <f t="shared" si="6"/>
        <v>0</v>
      </c>
      <c r="G105" s="23">
        <f>'СВОД 2013'!$B$218</f>
        <v>3.27</v>
      </c>
      <c r="H105" s="7">
        <f t="shared" si="8"/>
        <v>0</v>
      </c>
      <c r="I105" s="10">
        <v>0</v>
      </c>
      <c r="J105" s="9">
        <f t="shared" si="7"/>
        <v>0</v>
      </c>
    </row>
    <row r="106" spans="1:10" ht="15.95" customHeight="1" x14ac:dyDescent="0.25">
      <c r="A106" s="4" t="str">
        <f>'СВОД 2013'!$A106</f>
        <v>Внуков С. Ю.</v>
      </c>
      <c r="B106" s="2">
        <v>90</v>
      </c>
      <c r="C106" s="18"/>
      <c r="D106" s="27"/>
      <c r="E106" s="8"/>
      <c r="F106" s="7">
        <f t="shared" si="6"/>
        <v>0</v>
      </c>
      <c r="G106" s="23">
        <f>'СВОД 2013'!$B$218</f>
        <v>3.27</v>
      </c>
      <c r="H106" s="7">
        <f t="shared" si="8"/>
        <v>0</v>
      </c>
      <c r="I106" s="10">
        <v>0</v>
      </c>
      <c r="J106" s="9">
        <f t="shared" si="7"/>
        <v>0</v>
      </c>
    </row>
    <row r="107" spans="1:10" ht="15.95" customHeight="1" x14ac:dyDescent="0.25">
      <c r="A107" s="4">
        <f>'СВОД 2013'!$A107</f>
        <v>0</v>
      </c>
      <c r="B107" s="2">
        <v>91</v>
      </c>
      <c r="C107" s="18"/>
      <c r="D107" s="27"/>
      <c r="E107" s="8"/>
      <c r="F107" s="7">
        <f t="shared" si="6"/>
        <v>0</v>
      </c>
      <c r="G107" s="23">
        <v>3.27</v>
      </c>
      <c r="H107" s="7">
        <f t="shared" si="8"/>
        <v>0</v>
      </c>
      <c r="I107" s="10">
        <v>0</v>
      </c>
      <c r="J107" s="9">
        <f t="shared" si="7"/>
        <v>0</v>
      </c>
    </row>
    <row r="108" spans="1:10" ht="15.95" customHeight="1" x14ac:dyDescent="0.25">
      <c r="A108" s="4">
        <f>'СВОД 2013'!$A108</f>
        <v>0</v>
      </c>
      <c r="B108" s="2">
        <v>92</v>
      </c>
      <c r="C108" s="18"/>
      <c r="D108" s="27"/>
      <c r="E108" s="8"/>
      <c r="F108" s="7">
        <f t="shared" si="6"/>
        <v>0</v>
      </c>
      <c r="G108" s="23">
        <v>3.27</v>
      </c>
      <c r="H108" s="7">
        <f t="shared" si="8"/>
        <v>0</v>
      </c>
      <c r="I108" s="10">
        <v>0</v>
      </c>
      <c r="J108" s="9">
        <f t="shared" si="7"/>
        <v>0</v>
      </c>
    </row>
    <row r="109" spans="1:10" ht="15.95" customHeight="1" x14ac:dyDescent="0.25">
      <c r="A109" s="4" t="str">
        <f>'СВОД 2013'!$A109</f>
        <v>Федосеева Н.И.</v>
      </c>
      <c r="B109" s="2">
        <v>93</v>
      </c>
      <c r="C109" s="18"/>
      <c r="D109" s="27"/>
      <c r="E109" s="8"/>
      <c r="F109" s="7">
        <f t="shared" si="6"/>
        <v>0</v>
      </c>
      <c r="G109" s="23">
        <f>'СВОД 2013'!$B$218</f>
        <v>3.27</v>
      </c>
      <c r="H109" s="7">
        <f t="shared" si="8"/>
        <v>0</v>
      </c>
      <c r="I109" s="10">
        <v>0</v>
      </c>
      <c r="J109" s="9">
        <f t="shared" si="7"/>
        <v>0</v>
      </c>
    </row>
    <row r="110" spans="1:10" ht="15.95" customHeight="1" x14ac:dyDescent="0.25">
      <c r="A110" s="4">
        <f>'СВОД 2013'!$A110</f>
        <v>0</v>
      </c>
      <c r="B110" s="2">
        <v>94</v>
      </c>
      <c r="C110" s="18"/>
      <c r="D110" s="27"/>
      <c r="E110" s="8"/>
      <c r="F110" s="7">
        <f t="shared" si="6"/>
        <v>0</v>
      </c>
      <c r="G110" s="23">
        <v>3.27</v>
      </c>
      <c r="H110" s="7">
        <f t="shared" si="8"/>
        <v>0</v>
      </c>
      <c r="I110" s="10">
        <v>0</v>
      </c>
      <c r="J110" s="9">
        <f t="shared" si="7"/>
        <v>0</v>
      </c>
    </row>
    <row r="111" spans="1:10" ht="15.95" customHeight="1" x14ac:dyDescent="0.25">
      <c r="A111" s="4">
        <f>'СВОД 2013'!$A111</f>
        <v>0</v>
      </c>
      <c r="B111" s="2">
        <v>95</v>
      </c>
      <c r="C111" s="18"/>
      <c r="D111" s="27"/>
      <c r="E111" s="8"/>
      <c r="F111" s="7">
        <f t="shared" si="6"/>
        <v>0</v>
      </c>
      <c r="G111" s="23">
        <v>3.27</v>
      </c>
      <c r="H111" s="7">
        <f t="shared" si="8"/>
        <v>0</v>
      </c>
      <c r="I111" s="10">
        <v>0</v>
      </c>
      <c r="J111" s="9">
        <f t="shared" si="7"/>
        <v>0</v>
      </c>
    </row>
    <row r="112" spans="1:10" ht="15.95" customHeight="1" x14ac:dyDescent="0.25">
      <c r="A112" s="4">
        <f>'СВОД 2013'!$A112</f>
        <v>0</v>
      </c>
      <c r="B112" s="2">
        <v>96</v>
      </c>
      <c r="C112" s="18"/>
      <c r="D112" s="27"/>
      <c r="E112" s="8"/>
      <c r="F112" s="7">
        <f t="shared" si="6"/>
        <v>0</v>
      </c>
      <c r="G112" s="23">
        <v>3.27</v>
      </c>
      <c r="H112" s="7">
        <f t="shared" si="8"/>
        <v>0</v>
      </c>
      <c r="I112" s="10">
        <v>0</v>
      </c>
      <c r="J112" s="9">
        <f t="shared" si="7"/>
        <v>0</v>
      </c>
    </row>
    <row r="113" spans="1:10" ht="15.95" customHeight="1" x14ac:dyDescent="0.25">
      <c r="A113" s="4">
        <f>'СВОД 2013'!$A113</f>
        <v>0</v>
      </c>
      <c r="B113" s="2">
        <v>97</v>
      </c>
      <c r="C113" s="18"/>
      <c r="D113" s="27"/>
      <c r="E113" s="8"/>
      <c r="F113" s="7">
        <f t="shared" si="6"/>
        <v>0</v>
      </c>
      <c r="G113" s="23">
        <v>3.27</v>
      </c>
      <c r="H113" s="7">
        <f t="shared" si="8"/>
        <v>0</v>
      </c>
      <c r="I113" s="10">
        <v>0</v>
      </c>
      <c r="J113" s="9">
        <f t="shared" si="7"/>
        <v>0</v>
      </c>
    </row>
    <row r="114" spans="1:10" ht="15.95" customHeight="1" x14ac:dyDescent="0.25">
      <c r="A114" s="4">
        <f>'СВОД 2013'!$A114</f>
        <v>0</v>
      </c>
      <c r="B114" s="2">
        <v>98</v>
      </c>
      <c r="C114" s="18"/>
      <c r="D114" s="27"/>
      <c r="E114" s="8"/>
      <c r="F114" s="7">
        <f t="shared" si="6"/>
        <v>0</v>
      </c>
      <c r="G114" s="23">
        <v>3.27</v>
      </c>
      <c r="H114" s="7">
        <f t="shared" ref="H114:H119" si="9">F114*G114</f>
        <v>0</v>
      </c>
      <c r="I114" s="10">
        <v>0</v>
      </c>
      <c r="J114" s="9">
        <f t="shared" si="7"/>
        <v>0</v>
      </c>
    </row>
    <row r="115" spans="1:10" ht="15.95" customHeight="1" x14ac:dyDescent="0.25">
      <c r="A115" s="4" t="str">
        <f>'СВОД 2013'!$A115</f>
        <v>Гнилицкий М.В.</v>
      </c>
      <c r="B115" s="2">
        <v>99</v>
      </c>
      <c r="C115" s="18"/>
      <c r="D115" s="27"/>
      <c r="E115" s="8"/>
      <c r="F115" s="7">
        <f t="shared" si="6"/>
        <v>0</v>
      </c>
      <c r="G115" s="23">
        <f>'СВОД 2013'!$B$218</f>
        <v>3.27</v>
      </c>
      <c r="H115" s="7">
        <f t="shared" si="9"/>
        <v>0</v>
      </c>
      <c r="I115" s="10">
        <v>0</v>
      </c>
      <c r="J115" s="9">
        <f t="shared" si="7"/>
        <v>0</v>
      </c>
    </row>
    <row r="116" spans="1:10" ht="15.95" customHeight="1" x14ac:dyDescent="0.25">
      <c r="A116" s="4" t="str">
        <f>'СВОД 2013'!$A116</f>
        <v>Френкель А.В.</v>
      </c>
      <c r="B116" s="2">
        <v>100</v>
      </c>
      <c r="C116" s="18"/>
      <c r="D116" s="27"/>
      <c r="E116" s="8"/>
      <c r="F116" s="7">
        <f t="shared" si="6"/>
        <v>0</v>
      </c>
      <c r="G116" s="23">
        <f>'СВОД 2013'!$B$218</f>
        <v>3.27</v>
      </c>
      <c r="H116" s="7">
        <f t="shared" si="9"/>
        <v>0</v>
      </c>
      <c r="I116" s="10">
        <v>0</v>
      </c>
      <c r="J116" s="9">
        <f t="shared" si="7"/>
        <v>0</v>
      </c>
    </row>
    <row r="117" spans="1:10" ht="15.95" customHeight="1" x14ac:dyDescent="0.25">
      <c r="A117" s="4" t="str">
        <f>'СВОД 2013'!$A117</f>
        <v>Гурьянова Н.И.</v>
      </c>
      <c r="B117" s="2">
        <v>101</v>
      </c>
      <c r="C117" s="18"/>
      <c r="D117" s="27"/>
      <c r="E117" s="8"/>
      <c r="F117" s="7">
        <f t="shared" si="6"/>
        <v>0</v>
      </c>
      <c r="G117" s="23">
        <f>'СВОД 2013'!$B$218</f>
        <v>3.27</v>
      </c>
      <c r="H117" s="7">
        <f t="shared" si="9"/>
        <v>0</v>
      </c>
      <c r="I117" s="10">
        <v>0</v>
      </c>
      <c r="J117" s="9">
        <f t="shared" si="7"/>
        <v>0</v>
      </c>
    </row>
    <row r="118" spans="1:10" ht="15.95" customHeight="1" x14ac:dyDescent="0.25">
      <c r="A118" s="4" t="str">
        <f>'СВОД 2013'!$A118</f>
        <v>Зудилов А. В.</v>
      </c>
      <c r="B118" s="2">
        <v>102</v>
      </c>
      <c r="C118" s="18"/>
      <c r="D118" s="27"/>
      <c r="E118" s="8"/>
      <c r="F118" s="7">
        <f t="shared" si="6"/>
        <v>0</v>
      </c>
      <c r="G118" s="23">
        <f>'СВОД 2013'!$B$218</f>
        <v>3.27</v>
      </c>
      <c r="H118" s="7">
        <f t="shared" si="9"/>
        <v>0</v>
      </c>
      <c r="I118" s="10">
        <v>0</v>
      </c>
      <c r="J118" s="9">
        <f t="shared" si="7"/>
        <v>0</v>
      </c>
    </row>
    <row r="119" spans="1:10" ht="15.95" customHeight="1" x14ac:dyDescent="0.25">
      <c r="A119" s="4" t="str">
        <f>'СВОД 2013'!$A119</f>
        <v>Ментюкова Н. В.</v>
      </c>
      <c r="B119" s="2">
        <v>103</v>
      </c>
      <c r="C119" s="18"/>
      <c r="D119" s="27"/>
      <c r="E119" s="8"/>
      <c r="F119" s="7">
        <f t="shared" si="6"/>
        <v>0</v>
      </c>
      <c r="G119" s="23">
        <f>'СВОД 2013'!$B$218</f>
        <v>3.27</v>
      </c>
      <c r="H119" s="7">
        <f t="shared" si="9"/>
        <v>0</v>
      </c>
      <c r="I119" s="10">
        <v>0</v>
      </c>
      <c r="J119" s="9">
        <f t="shared" si="7"/>
        <v>0</v>
      </c>
    </row>
    <row r="120" spans="1:10" ht="15.95" customHeight="1" x14ac:dyDescent="0.25">
      <c r="A120" s="85" t="str">
        <f>'СВОД 2013'!$A120</f>
        <v>Волков В. И.</v>
      </c>
      <c r="B120" s="2">
        <v>104</v>
      </c>
      <c r="C120" s="18"/>
      <c r="D120" s="42">
        <v>4.8499999999999996</v>
      </c>
      <c r="E120" s="51">
        <v>5.36</v>
      </c>
      <c r="F120" s="7">
        <f t="shared" si="6"/>
        <v>0.51000000000000068</v>
      </c>
      <c r="G120" s="23">
        <f>'СВОД 2013'!$B$218</f>
        <v>3.27</v>
      </c>
      <c r="H120" s="7">
        <f>ROUND(F120*G120,2)</f>
        <v>1.67</v>
      </c>
      <c r="I120" s="10">
        <v>0</v>
      </c>
      <c r="J120" s="9">
        <f t="shared" si="7"/>
        <v>1.67</v>
      </c>
    </row>
    <row r="121" spans="1:10" ht="15.95" customHeight="1" x14ac:dyDescent="0.25">
      <c r="A121" s="4" t="str">
        <f>'СВОД 2013'!$A121</f>
        <v>Тулупов М. М.</v>
      </c>
      <c r="B121" s="2">
        <v>105</v>
      </c>
      <c r="C121" s="18"/>
      <c r="D121" s="27"/>
      <c r="E121" s="8"/>
      <c r="F121" s="7">
        <f t="shared" si="6"/>
        <v>0</v>
      </c>
      <c r="G121" s="23">
        <f>'СВОД 2013'!$B$218</f>
        <v>3.27</v>
      </c>
      <c r="H121" s="7">
        <f>F121*G121</f>
        <v>0</v>
      </c>
      <c r="I121" s="10">
        <v>0</v>
      </c>
      <c r="J121" s="9">
        <f t="shared" si="7"/>
        <v>0</v>
      </c>
    </row>
    <row r="122" spans="1:10" ht="15.95" customHeight="1" x14ac:dyDescent="0.25">
      <c r="A122" s="4" t="str">
        <f>'СВОД 2013'!$A122</f>
        <v>Царан Н. Ю.</v>
      </c>
      <c r="B122" s="2">
        <v>105</v>
      </c>
      <c r="C122" s="2" t="s">
        <v>120</v>
      </c>
      <c r="D122" s="27"/>
      <c r="E122" s="8"/>
      <c r="F122" s="7">
        <f t="shared" si="6"/>
        <v>0</v>
      </c>
      <c r="G122" s="23">
        <f>'СВОД 2013'!$B$218</f>
        <v>3.27</v>
      </c>
      <c r="H122" s="7">
        <f>F122*G122</f>
        <v>0</v>
      </c>
      <c r="I122" s="10">
        <v>0</v>
      </c>
      <c r="J122" s="9">
        <f t="shared" si="7"/>
        <v>0</v>
      </c>
    </row>
    <row r="123" spans="1:10" ht="15.95" customHeight="1" x14ac:dyDescent="0.25">
      <c r="A123" s="4" t="str">
        <f>'СВОД 2013'!$A123</f>
        <v>Лукьянец О. А.</v>
      </c>
      <c r="B123" s="2">
        <v>106</v>
      </c>
      <c r="C123" s="18"/>
      <c r="D123" s="27"/>
      <c r="E123" s="8"/>
      <c r="F123" s="7">
        <f t="shared" si="6"/>
        <v>0</v>
      </c>
      <c r="G123" s="23">
        <f>'СВОД 2013'!$B$218</f>
        <v>3.27</v>
      </c>
      <c r="H123" s="7">
        <f>F123*G123</f>
        <v>0</v>
      </c>
      <c r="I123" s="10">
        <v>0</v>
      </c>
      <c r="J123" s="9">
        <f t="shared" si="7"/>
        <v>0</v>
      </c>
    </row>
    <row r="124" spans="1:10" ht="15.95" customHeight="1" x14ac:dyDescent="0.25">
      <c r="A124" s="4" t="str">
        <f>'СВОД 2013'!$A124</f>
        <v>Олексеенко С. Н.</v>
      </c>
      <c r="B124" s="2">
        <v>107</v>
      </c>
      <c r="C124" s="18"/>
      <c r="D124" s="27"/>
      <c r="E124" s="8"/>
      <c r="F124" s="7">
        <f t="shared" si="6"/>
        <v>0</v>
      </c>
      <c r="G124" s="23">
        <f>'СВОД 2013'!$B$218</f>
        <v>3.27</v>
      </c>
      <c r="H124" s="7">
        <f>F124*G124</f>
        <v>0</v>
      </c>
      <c r="I124" s="10">
        <v>0</v>
      </c>
      <c r="J124" s="9">
        <f t="shared" si="7"/>
        <v>0</v>
      </c>
    </row>
    <row r="125" spans="1:10" ht="15.95" customHeight="1" x14ac:dyDescent="0.25">
      <c r="A125" s="4" t="str">
        <f>'СВОД 2013'!$A125</f>
        <v>Макаров М.А.</v>
      </c>
      <c r="B125" s="2">
        <v>108</v>
      </c>
      <c r="C125" s="18"/>
      <c r="D125" s="27">
        <v>0.75</v>
      </c>
      <c r="E125" s="8">
        <v>0.75</v>
      </c>
      <c r="F125" s="7">
        <f t="shared" si="6"/>
        <v>0</v>
      </c>
      <c r="G125" s="23">
        <f>'СВОД 2013'!$B$218</f>
        <v>3.27</v>
      </c>
      <c r="H125" s="7">
        <f>F125*G125</f>
        <v>0</v>
      </c>
      <c r="I125" s="10">
        <v>0</v>
      </c>
      <c r="J125" s="9">
        <f t="shared" si="7"/>
        <v>0</v>
      </c>
    </row>
    <row r="126" spans="1:10" ht="15.95" customHeight="1" x14ac:dyDescent="0.25">
      <c r="A126" s="85" t="str">
        <f>'СВОД 2013'!$A126</f>
        <v>Чернова Н. И.</v>
      </c>
      <c r="B126" s="2">
        <v>109</v>
      </c>
      <c r="C126" s="18"/>
      <c r="D126" s="27">
        <v>0.76</v>
      </c>
      <c r="E126" s="8">
        <v>1.1499999999999999</v>
      </c>
      <c r="F126" s="7">
        <f t="shared" si="6"/>
        <v>0.3899999999999999</v>
      </c>
      <c r="G126" s="23">
        <f>'СВОД 2013'!$B$218</f>
        <v>3.27</v>
      </c>
      <c r="H126" s="7">
        <f>ROUND(F126*G126,2)</f>
        <v>1.28</v>
      </c>
      <c r="I126" s="10">
        <v>0</v>
      </c>
      <c r="J126" s="9">
        <f t="shared" si="7"/>
        <v>1.28</v>
      </c>
    </row>
    <row r="127" spans="1:10" ht="15.95" customHeight="1" x14ac:dyDescent="0.25">
      <c r="A127" s="4" t="str">
        <f>'СВОД 2013'!$A127</f>
        <v>Мирошниченко И. А.</v>
      </c>
      <c r="B127" s="2">
        <v>109</v>
      </c>
      <c r="C127" s="2" t="s">
        <v>120</v>
      </c>
      <c r="D127" s="42">
        <v>2.86</v>
      </c>
      <c r="E127" s="51">
        <v>2.86</v>
      </c>
      <c r="F127" s="7">
        <f t="shared" si="6"/>
        <v>0</v>
      </c>
      <c r="G127" s="23">
        <f>'СВОД 2013'!$B$218</f>
        <v>3.27</v>
      </c>
      <c r="H127" s="7">
        <f>F127*G127</f>
        <v>0</v>
      </c>
      <c r="I127" s="10">
        <v>0</v>
      </c>
      <c r="J127" s="9">
        <f t="shared" si="7"/>
        <v>0</v>
      </c>
    </row>
    <row r="128" spans="1:10" ht="15.95" customHeight="1" x14ac:dyDescent="0.25">
      <c r="A128" s="85" t="str">
        <f>'СВОД 2013'!$A128</f>
        <v>Шашкин Ю. Л.</v>
      </c>
      <c r="B128" s="2">
        <v>110</v>
      </c>
      <c r="C128" s="18"/>
      <c r="D128" s="42">
        <v>0.75</v>
      </c>
      <c r="E128" s="51">
        <v>15.46</v>
      </c>
      <c r="F128" s="7">
        <f t="shared" si="6"/>
        <v>14.71</v>
      </c>
      <c r="G128" s="23">
        <f>'СВОД 2013'!$B$218</f>
        <v>3.27</v>
      </c>
      <c r="H128" s="7">
        <f>ROUND(F128*G128,2)</f>
        <v>48.1</v>
      </c>
      <c r="I128" s="10">
        <v>0</v>
      </c>
      <c r="J128" s="9">
        <f t="shared" si="7"/>
        <v>48.1</v>
      </c>
    </row>
    <row r="129" spans="1:10" ht="15.95" customHeight="1" x14ac:dyDescent="0.25">
      <c r="A129" s="4" t="str">
        <f>'СВОД 2013'!$A129</f>
        <v>Байкова Н. В.</v>
      </c>
      <c r="B129" s="2">
        <v>111</v>
      </c>
      <c r="C129" s="18"/>
      <c r="D129" s="27"/>
      <c r="E129" s="8"/>
      <c r="F129" s="7">
        <f t="shared" si="6"/>
        <v>0</v>
      </c>
      <c r="G129" s="23">
        <f>'СВОД 2013'!$B$218</f>
        <v>3.27</v>
      </c>
      <c r="H129" s="7">
        <f>F129*G129</f>
        <v>0</v>
      </c>
      <c r="I129" s="10">
        <v>0</v>
      </c>
      <c r="J129" s="9">
        <f t="shared" si="7"/>
        <v>0</v>
      </c>
    </row>
    <row r="130" spans="1:10" ht="15.95" customHeight="1" x14ac:dyDescent="0.25">
      <c r="A130" s="85" t="str">
        <f>'СВОД 2013'!$A130</f>
        <v>Митюкова Н.Ю.</v>
      </c>
      <c r="B130" s="2">
        <v>112</v>
      </c>
      <c r="C130" s="18"/>
      <c r="D130" s="27">
        <v>0.78</v>
      </c>
      <c r="E130" s="8">
        <v>36.83</v>
      </c>
      <c r="F130" s="7">
        <f t="shared" ref="F130:F193" si="10">E130-D130</f>
        <v>36.049999999999997</v>
      </c>
      <c r="G130" s="23">
        <f>'СВОД 2013'!$B$218</f>
        <v>3.27</v>
      </c>
      <c r="H130" s="7">
        <f>ROUND(F130*G130,2)</f>
        <v>117.88</v>
      </c>
      <c r="I130" s="10">
        <v>0</v>
      </c>
      <c r="J130" s="9">
        <f t="shared" ref="J130:J193" si="11">H130-I130</f>
        <v>117.88</v>
      </c>
    </row>
    <row r="131" spans="1:10" ht="15.95" customHeight="1" x14ac:dyDescent="0.25">
      <c r="A131" s="4" t="str">
        <f>'СВОД 2013'!$A131</f>
        <v>Померанцев С.И.</v>
      </c>
      <c r="B131" s="2">
        <v>113</v>
      </c>
      <c r="C131" s="18"/>
      <c r="D131" s="27"/>
      <c r="E131" s="8"/>
      <c r="F131" s="7">
        <f t="shared" si="10"/>
        <v>0</v>
      </c>
      <c r="G131" s="23">
        <f>'СВОД 2013'!$B$218</f>
        <v>3.27</v>
      </c>
      <c r="H131" s="7">
        <f>F131*G131</f>
        <v>0</v>
      </c>
      <c r="I131" s="10">
        <v>0</v>
      </c>
      <c r="J131" s="9">
        <f t="shared" si="11"/>
        <v>0</v>
      </c>
    </row>
    <row r="132" spans="1:10" ht="15.95" customHeight="1" x14ac:dyDescent="0.25">
      <c r="A132" s="4" t="str">
        <f>'СВОД 2013'!$A132</f>
        <v>Карпов И. Н.</v>
      </c>
      <c r="B132" s="2">
        <v>114</v>
      </c>
      <c r="C132" s="18"/>
      <c r="D132" s="27"/>
      <c r="E132" s="8"/>
      <c r="F132" s="7">
        <f t="shared" si="10"/>
        <v>0</v>
      </c>
      <c r="G132" s="23">
        <f>'СВОД 2013'!$B$218</f>
        <v>3.27</v>
      </c>
      <c r="H132" s="7">
        <f>F132*G132</f>
        <v>0</v>
      </c>
      <c r="I132" s="10">
        <v>0</v>
      </c>
      <c r="J132" s="9">
        <f t="shared" si="11"/>
        <v>0</v>
      </c>
    </row>
    <row r="133" spans="1:10" ht="15.95" customHeight="1" x14ac:dyDescent="0.25">
      <c r="A133" s="4" t="str">
        <f>'СВОД 2013'!$A133</f>
        <v>Гудзь Д. С.</v>
      </c>
      <c r="B133" s="2">
        <v>115</v>
      </c>
      <c r="C133" s="18"/>
      <c r="D133" s="27"/>
      <c r="E133" s="8"/>
      <c r="F133" s="7">
        <f t="shared" si="10"/>
        <v>0</v>
      </c>
      <c r="G133" s="23">
        <f>'СВОД 2013'!$B$218</f>
        <v>3.27</v>
      </c>
      <c r="H133" s="7">
        <f>F133*G133</f>
        <v>0</v>
      </c>
      <c r="I133" s="10">
        <v>0</v>
      </c>
      <c r="J133" s="9">
        <f t="shared" si="11"/>
        <v>0</v>
      </c>
    </row>
    <row r="134" spans="1:10" ht="15.95" customHeight="1" x14ac:dyDescent="0.25">
      <c r="A134" s="4" t="str">
        <f>'СВОД 2013'!$A134</f>
        <v>Ваганова Л. М.</v>
      </c>
      <c r="B134" s="2">
        <v>115</v>
      </c>
      <c r="C134" s="2" t="s">
        <v>120</v>
      </c>
      <c r="D134" s="27"/>
      <c r="E134" s="8"/>
      <c r="F134" s="7">
        <f t="shared" si="10"/>
        <v>0</v>
      </c>
      <c r="G134" s="23">
        <f>'СВОД 2013'!$B$218</f>
        <v>3.27</v>
      </c>
      <c r="H134" s="7">
        <f>F134*G134</f>
        <v>0</v>
      </c>
      <c r="I134" s="10">
        <v>0</v>
      </c>
      <c r="J134" s="9">
        <f t="shared" si="11"/>
        <v>0</v>
      </c>
    </row>
    <row r="135" spans="1:10" ht="15.95" customHeight="1" x14ac:dyDescent="0.25">
      <c r="A135" s="4" t="str">
        <f>'СВОД 2013'!$A135</f>
        <v>Силкина В.Н.</v>
      </c>
      <c r="B135" s="2">
        <v>116</v>
      </c>
      <c r="C135" s="18"/>
      <c r="D135" s="27"/>
      <c r="E135" s="8"/>
      <c r="F135" s="7">
        <f t="shared" si="10"/>
        <v>0</v>
      </c>
      <c r="G135" s="23">
        <f>'СВОД 2013'!$B$218</f>
        <v>3.27</v>
      </c>
      <c r="H135" s="7">
        <f>F135*G135</f>
        <v>0</v>
      </c>
      <c r="I135" s="10">
        <v>0</v>
      </c>
      <c r="J135" s="9">
        <f t="shared" si="11"/>
        <v>0</v>
      </c>
    </row>
    <row r="136" spans="1:10" ht="15.95" customHeight="1" x14ac:dyDescent="0.25">
      <c r="A136" s="85" t="str">
        <f>'СВОД 2013'!$A136</f>
        <v>Ягудина Г. Р.</v>
      </c>
      <c r="B136" s="2">
        <v>117</v>
      </c>
      <c r="C136" s="18"/>
      <c r="D136" s="42">
        <v>1.3</v>
      </c>
      <c r="E136" s="51">
        <v>5.2</v>
      </c>
      <c r="F136" s="7">
        <f t="shared" si="10"/>
        <v>3.9000000000000004</v>
      </c>
      <c r="G136" s="23">
        <f>'СВОД 2013'!$B$218</f>
        <v>3.27</v>
      </c>
      <c r="H136" s="7">
        <f>ROUND(F136*G136,2)</f>
        <v>12.75</v>
      </c>
      <c r="I136" s="10">
        <v>0</v>
      </c>
      <c r="J136" s="9">
        <f t="shared" si="11"/>
        <v>12.75</v>
      </c>
    </row>
    <row r="137" spans="1:10" ht="15.95" customHeight="1" x14ac:dyDescent="0.25">
      <c r="A137" s="4" t="str">
        <f>'СВОД 2013'!$A137</f>
        <v>Журавлев Н.В.</v>
      </c>
      <c r="B137" s="2">
        <v>117</v>
      </c>
      <c r="C137" s="2" t="s">
        <v>120</v>
      </c>
      <c r="D137" s="27"/>
      <c r="E137" s="8"/>
      <c r="F137" s="7">
        <f t="shared" si="10"/>
        <v>0</v>
      </c>
      <c r="G137" s="23">
        <f>'СВОД 2013'!$B$218</f>
        <v>3.27</v>
      </c>
      <c r="H137" s="7">
        <f>F137*G137</f>
        <v>0</v>
      </c>
      <c r="I137" s="10">
        <v>0</v>
      </c>
      <c r="J137" s="9">
        <f t="shared" si="11"/>
        <v>0</v>
      </c>
    </row>
    <row r="138" spans="1:10" ht="15.95" customHeight="1" x14ac:dyDescent="0.25">
      <c r="A138" s="85" t="str">
        <f>'СВОД 2013'!$A138</f>
        <v>Волобуев П. Ю.</v>
      </c>
      <c r="B138" s="2">
        <v>118</v>
      </c>
      <c r="C138" s="18"/>
      <c r="D138" s="27">
        <v>1.73</v>
      </c>
      <c r="E138" s="8">
        <v>3.67</v>
      </c>
      <c r="F138" s="7">
        <f t="shared" si="10"/>
        <v>1.94</v>
      </c>
      <c r="G138" s="23">
        <f>'СВОД 2013'!$B$218</f>
        <v>3.27</v>
      </c>
      <c r="H138" s="7">
        <f>ROUND(F138*G138,2)</f>
        <v>6.34</v>
      </c>
      <c r="I138" s="10">
        <v>0</v>
      </c>
      <c r="J138" s="9">
        <f t="shared" si="11"/>
        <v>6.34</v>
      </c>
    </row>
    <row r="139" spans="1:10" ht="15.95" customHeight="1" x14ac:dyDescent="0.25">
      <c r="A139" s="4" t="str">
        <f>'СВОД 2013'!$A139</f>
        <v>Колескин С. А.</v>
      </c>
      <c r="B139" s="2">
        <v>119</v>
      </c>
      <c r="C139" s="18"/>
      <c r="D139" s="27"/>
      <c r="E139" s="8"/>
      <c r="F139" s="7">
        <f t="shared" si="10"/>
        <v>0</v>
      </c>
      <c r="G139" s="23">
        <f>'СВОД 2013'!$B$218</f>
        <v>3.27</v>
      </c>
      <c r="H139" s="7">
        <f>F139*G139</f>
        <v>0</v>
      </c>
      <c r="I139" s="10">
        <v>0</v>
      </c>
      <c r="J139" s="9">
        <f t="shared" si="11"/>
        <v>0</v>
      </c>
    </row>
    <row r="140" spans="1:10" ht="15.95" customHeight="1" x14ac:dyDescent="0.25">
      <c r="A140" s="4" t="str">
        <f>'СВОД 2013'!$A140</f>
        <v>Иванников И. В.</v>
      </c>
      <c r="B140" s="2">
        <v>119</v>
      </c>
      <c r="C140" s="2" t="s">
        <v>120</v>
      </c>
      <c r="D140" s="27"/>
      <c r="E140" s="8"/>
      <c r="F140" s="7">
        <f t="shared" si="10"/>
        <v>0</v>
      </c>
      <c r="G140" s="23">
        <f>'СВОД 2013'!$B$218</f>
        <v>3.27</v>
      </c>
      <c r="H140" s="7">
        <f>F140*G140</f>
        <v>0</v>
      </c>
      <c r="I140" s="10">
        <v>0</v>
      </c>
      <c r="J140" s="9">
        <f t="shared" si="11"/>
        <v>0</v>
      </c>
    </row>
    <row r="141" spans="1:10" ht="15.95" customHeight="1" x14ac:dyDescent="0.25">
      <c r="A141" s="85" t="str">
        <f>'СВОД 2013'!$A141</f>
        <v>Якубов А. Ф.</v>
      </c>
      <c r="B141" s="2">
        <v>120</v>
      </c>
      <c r="C141" s="18"/>
      <c r="D141" s="27">
        <v>1.1000000000000001</v>
      </c>
      <c r="E141" s="8">
        <v>5.59</v>
      </c>
      <c r="F141" s="7">
        <f t="shared" si="10"/>
        <v>4.49</v>
      </c>
      <c r="G141" s="23">
        <f>'СВОД 2013'!$B$218</f>
        <v>3.27</v>
      </c>
      <c r="H141" s="7">
        <f>ROUND(F141*G141,2)</f>
        <v>14.68</v>
      </c>
      <c r="I141" s="10">
        <v>0</v>
      </c>
      <c r="J141" s="9">
        <f t="shared" si="11"/>
        <v>14.68</v>
      </c>
    </row>
    <row r="142" spans="1:10" ht="15.95" customHeight="1" x14ac:dyDescent="0.25">
      <c r="A142" s="4" t="str">
        <f>'СВОД 2013'!$A142</f>
        <v>Ефимова Л. А.</v>
      </c>
      <c r="B142" s="2">
        <v>121</v>
      </c>
      <c r="C142" s="18"/>
      <c r="D142" s="27"/>
      <c r="E142" s="8"/>
      <c r="F142" s="7">
        <f t="shared" si="10"/>
        <v>0</v>
      </c>
      <c r="G142" s="23">
        <f>'СВОД 2013'!$B$218</f>
        <v>3.27</v>
      </c>
      <c r="H142" s="7">
        <f>F142*G142</f>
        <v>0</v>
      </c>
      <c r="I142" s="10">
        <v>0</v>
      </c>
      <c r="J142" s="9">
        <f t="shared" si="11"/>
        <v>0</v>
      </c>
    </row>
    <row r="143" spans="1:10" ht="15.95" customHeight="1" x14ac:dyDescent="0.25">
      <c r="A143" s="4" t="str">
        <f>'СВОД 2013'!$A143</f>
        <v>Гудзь В. Г.</v>
      </c>
      <c r="B143" s="2">
        <v>122</v>
      </c>
      <c r="C143" s="18"/>
      <c r="D143" s="27">
        <v>2.4300000000000002</v>
      </c>
      <c r="E143" s="8">
        <v>2.4300000000000002</v>
      </c>
      <c r="F143" s="7">
        <f t="shared" si="10"/>
        <v>0</v>
      </c>
      <c r="G143" s="23">
        <f>'СВОД 2013'!$B$218</f>
        <v>3.27</v>
      </c>
      <c r="H143" s="7">
        <f>F143*G143</f>
        <v>0</v>
      </c>
      <c r="I143" s="10">
        <v>0</v>
      </c>
      <c r="J143" s="9">
        <f t="shared" si="11"/>
        <v>0</v>
      </c>
    </row>
    <row r="144" spans="1:10" ht="15.95" customHeight="1" x14ac:dyDescent="0.25">
      <c r="A144" s="4" t="str">
        <f>'СВОД 2013'!$A144</f>
        <v>Бирюкова С.А.</v>
      </c>
      <c r="B144" s="2">
        <v>123</v>
      </c>
      <c r="C144" s="18"/>
      <c r="D144" s="27"/>
      <c r="E144" s="8"/>
      <c r="F144" s="7">
        <f t="shared" si="10"/>
        <v>0</v>
      </c>
      <c r="G144" s="23">
        <f>'СВОД 2013'!$B$218</f>
        <v>3.27</v>
      </c>
      <c r="H144" s="7">
        <f>F144*G144</f>
        <v>0</v>
      </c>
      <c r="I144" s="10">
        <v>0</v>
      </c>
      <c r="J144" s="9">
        <f t="shared" si="11"/>
        <v>0</v>
      </c>
    </row>
    <row r="145" spans="1:10" ht="15.95" customHeight="1" x14ac:dyDescent="0.25">
      <c r="A145" s="85" t="str">
        <f>'СВОД 2013'!$A145</f>
        <v>Трушина Н. Г.</v>
      </c>
      <c r="B145" s="2">
        <v>124</v>
      </c>
      <c r="C145" s="18"/>
      <c r="D145" s="27">
        <v>3.1</v>
      </c>
      <c r="E145" s="8">
        <v>13.96</v>
      </c>
      <c r="F145" s="7">
        <f t="shared" si="10"/>
        <v>10.860000000000001</v>
      </c>
      <c r="G145" s="23">
        <f>'СВОД 2013'!$B$218</f>
        <v>3.27</v>
      </c>
      <c r="H145" s="7">
        <f>ROUND(F145*G145,2)</f>
        <v>35.51</v>
      </c>
      <c r="I145" s="10">
        <v>0</v>
      </c>
      <c r="J145" s="9">
        <f t="shared" si="11"/>
        <v>35.51</v>
      </c>
    </row>
    <row r="146" spans="1:10" ht="15.95" customHeight="1" x14ac:dyDescent="0.25">
      <c r="A146" s="4" t="str">
        <f>'СВОД 2013'!$A146</f>
        <v>Гордиенко Л.Б.</v>
      </c>
      <c r="B146" s="2">
        <v>125</v>
      </c>
      <c r="C146" s="18"/>
      <c r="D146" s="27">
        <v>2.85</v>
      </c>
      <c r="E146" s="8">
        <v>2.85</v>
      </c>
      <c r="F146" s="7">
        <f t="shared" si="10"/>
        <v>0</v>
      </c>
      <c r="G146" s="23">
        <f>'СВОД 2013'!$B$218</f>
        <v>3.27</v>
      </c>
      <c r="H146" s="7">
        <f>F146*G146</f>
        <v>0</v>
      </c>
      <c r="I146" s="10">
        <v>0</v>
      </c>
      <c r="J146" s="9">
        <f t="shared" si="11"/>
        <v>0</v>
      </c>
    </row>
    <row r="147" spans="1:10" ht="15.95" customHeight="1" x14ac:dyDescent="0.25">
      <c r="A147" s="4" t="str">
        <f>'СВОД 2013'!$A147</f>
        <v>Михайлова Е. А.</v>
      </c>
      <c r="B147" s="2">
        <v>126</v>
      </c>
      <c r="C147" s="18"/>
      <c r="D147" s="27"/>
      <c r="E147" s="8"/>
      <c r="F147" s="7">
        <f t="shared" si="10"/>
        <v>0</v>
      </c>
      <c r="G147" s="23">
        <f>'СВОД 2013'!$B$218</f>
        <v>3.27</v>
      </c>
      <c r="H147" s="7">
        <f>F147*G147</f>
        <v>0</v>
      </c>
      <c r="I147" s="10">
        <v>0</v>
      </c>
      <c r="J147" s="9">
        <f t="shared" si="11"/>
        <v>0</v>
      </c>
    </row>
    <row r="148" spans="1:10" ht="15.95" customHeight="1" x14ac:dyDescent="0.25">
      <c r="A148" s="4" t="str">
        <f>'СВОД 2013'!$A148</f>
        <v>Демина Н. С.</v>
      </c>
      <c r="B148" s="2">
        <v>127</v>
      </c>
      <c r="C148" s="18"/>
      <c r="D148" s="27"/>
      <c r="E148" s="8"/>
      <c r="F148" s="7">
        <f t="shared" si="10"/>
        <v>0</v>
      </c>
      <c r="G148" s="23">
        <f>'СВОД 2013'!$B$218</f>
        <v>3.27</v>
      </c>
      <c r="H148" s="7">
        <f>F148*G148</f>
        <v>0</v>
      </c>
      <c r="I148" s="10">
        <v>0</v>
      </c>
      <c r="J148" s="9">
        <f t="shared" si="11"/>
        <v>0</v>
      </c>
    </row>
    <row r="149" spans="1:10" ht="15.95" customHeight="1" x14ac:dyDescent="0.25">
      <c r="A149" s="4" t="str">
        <f>'СВОД 2013'!$A149</f>
        <v>Абинякин М. А.</v>
      </c>
      <c r="B149" s="2">
        <v>128</v>
      </c>
      <c r="C149" s="18"/>
      <c r="D149" s="27"/>
      <c r="E149" s="8"/>
      <c r="F149" s="7">
        <f t="shared" si="10"/>
        <v>0</v>
      </c>
      <c r="G149" s="23">
        <f>'СВОД 2013'!$B$218</f>
        <v>3.27</v>
      </c>
      <c r="H149" s="7">
        <f>F149*G149</f>
        <v>0</v>
      </c>
      <c r="I149" s="10">
        <v>0</v>
      </c>
      <c r="J149" s="9">
        <f t="shared" si="11"/>
        <v>0</v>
      </c>
    </row>
    <row r="150" spans="1:10" ht="15.95" customHeight="1" x14ac:dyDescent="0.25">
      <c r="A150" s="4" t="str">
        <f>'СВОД 2013'!$A150</f>
        <v>Богданович К. Н.</v>
      </c>
      <c r="B150" s="2">
        <v>129</v>
      </c>
      <c r="C150" s="18"/>
      <c r="D150" s="27"/>
      <c r="E150" s="8"/>
      <c r="F150" s="7">
        <f t="shared" si="10"/>
        <v>0</v>
      </c>
      <c r="G150" s="23">
        <f>'СВОД 2013'!$B$218</f>
        <v>3.27</v>
      </c>
      <c r="H150" s="7">
        <f>F150*G150</f>
        <v>0</v>
      </c>
      <c r="I150" s="10">
        <v>0</v>
      </c>
      <c r="J150" s="9">
        <f t="shared" si="11"/>
        <v>0</v>
      </c>
    </row>
    <row r="151" spans="1:10" ht="15.95" customHeight="1" x14ac:dyDescent="0.25">
      <c r="A151" s="85" t="str">
        <f>'СВОД 2013'!$A151</f>
        <v>Богданович Н. Н.</v>
      </c>
      <c r="B151" s="2">
        <v>130</v>
      </c>
      <c r="C151" s="18"/>
      <c r="D151" s="42">
        <v>1.01</v>
      </c>
      <c r="E151" s="51">
        <v>60.04</v>
      </c>
      <c r="F151" s="7">
        <f t="shared" si="10"/>
        <v>59.03</v>
      </c>
      <c r="G151" s="23">
        <f>'СВОД 2013'!$B$218</f>
        <v>3.27</v>
      </c>
      <c r="H151" s="7">
        <f>ROUND(F151*G151,2)</f>
        <v>193.03</v>
      </c>
      <c r="I151" s="10">
        <v>0</v>
      </c>
      <c r="J151" s="9">
        <f t="shared" si="11"/>
        <v>193.03</v>
      </c>
    </row>
    <row r="152" spans="1:10" ht="15.95" customHeight="1" x14ac:dyDescent="0.25">
      <c r="A152" s="4" t="str">
        <f>'СВОД 2013'!$A152</f>
        <v>Богданович Н. Н.</v>
      </c>
      <c r="B152" s="2">
        <v>131</v>
      </c>
      <c r="C152" s="18"/>
      <c r="D152" s="43"/>
      <c r="E152" s="8"/>
      <c r="F152" s="7">
        <f t="shared" si="10"/>
        <v>0</v>
      </c>
      <c r="G152" s="23">
        <f>'СВОД 2013'!$B$218</f>
        <v>3.27</v>
      </c>
      <c r="H152" s="7">
        <f t="shared" ref="H152:H171" si="12">F152*G152</f>
        <v>0</v>
      </c>
      <c r="I152" s="10">
        <v>0</v>
      </c>
      <c r="J152" s="9">
        <f t="shared" si="11"/>
        <v>0</v>
      </c>
    </row>
    <row r="153" spans="1:10" ht="15.95" customHeight="1" x14ac:dyDescent="0.25">
      <c r="A153" s="4" t="str">
        <f>'СВОД 2013'!$A153</f>
        <v>Петров С. М.</v>
      </c>
      <c r="B153" s="2">
        <v>132</v>
      </c>
      <c r="C153" s="18"/>
      <c r="D153" s="27"/>
      <c r="E153" s="8"/>
      <c r="F153" s="7">
        <f t="shared" si="10"/>
        <v>0</v>
      </c>
      <c r="G153" s="23">
        <f>'СВОД 2013'!$B$218</f>
        <v>3.27</v>
      </c>
      <c r="H153" s="7">
        <f t="shared" si="12"/>
        <v>0</v>
      </c>
      <c r="I153" s="10">
        <v>0</v>
      </c>
      <c r="J153" s="9">
        <f t="shared" si="11"/>
        <v>0</v>
      </c>
    </row>
    <row r="154" spans="1:10" ht="15.95" customHeight="1" x14ac:dyDescent="0.25">
      <c r="A154" s="4">
        <f>'СВОД 2013'!$A154</f>
        <v>0</v>
      </c>
      <c r="B154" s="2">
        <v>133</v>
      </c>
      <c r="C154" s="18"/>
      <c r="D154" s="27"/>
      <c r="E154" s="8"/>
      <c r="F154" s="7">
        <f t="shared" si="10"/>
        <v>0</v>
      </c>
      <c r="G154" s="23">
        <v>3.27</v>
      </c>
      <c r="H154" s="7">
        <f t="shared" si="12"/>
        <v>0</v>
      </c>
      <c r="I154" s="10">
        <v>0</v>
      </c>
      <c r="J154" s="9">
        <f t="shared" si="11"/>
        <v>0</v>
      </c>
    </row>
    <row r="155" spans="1:10" ht="15.95" customHeight="1" x14ac:dyDescent="0.25">
      <c r="A155" s="4">
        <f>'СВОД 2013'!$A155</f>
        <v>0</v>
      </c>
      <c r="B155" s="2">
        <v>134</v>
      </c>
      <c r="C155" s="18"/>
      <c r="D155" s="27"/>
      <c r="E155" s="8"/>
      <c r="F155" s="7">
        <f t="shared" si="10"/>
        <v>0</v>
      </c>
      <c r="G155" s="23">
        <v>3.27</v>
      </c>
      <c r="H155" s="7">
        <f t="shared" si="12"/>
        <v>0</v>
      </c>
      <c r="I155" s="10">
        <v>0</v>
      </c>
      <c r="J155" s="9">
        <f t="shared" si="11"/>
        <v>0</v>
      </c>
    </row>
    <row r="156" spans="1:10" ht="15.95" customHeight="1" x14ac:dyDescent="0.25">
      <c r="A156" s="4" t="str">
        <f>'СВОД 2013'!$A156</f>
        <v>Парамонова С. Н.</v>
      </c>
      <c r="B156" s="2">
        <v>135</v>
      </c>
      <c r="C156" s="18"/>
      <c r="D156" s="42">
        <v>2.86</v>
      </c>
      <c r="E156" s="51">
        <v>2.86</v>
      </c>
      <c r="F156" s="7">
        <f t="shared" si="10"/>
        <v>0</v>
      </c>
      <c r="G156" s="23">
        <f>'СВОД 2013'!$B$218</f>
        <v>3.27</v>
      </c>
      <c r="H156" s="7">
        <f t="shared" si="12"/>
        <v>0</v>
      </c>
      <c r="I156" s="10">
        <v>0</v>
      </c>
      <c r="J156" s="9">
        <f t="shared" si="11"/>
        <v>0</v>
      </c>
    </row>
    <row r="157" spans="1:10" ht="15.95" customHeight="1" x14ac:dyDescent="0.25">
      <c r="A157" s="4">
        <f>'СВОД 2013'!$A157</f>
        <v>0</v>
      </c>
      <c r="B157" s="2">
        <v>136</v>
      </c>
      <c r="C157" s="18"/>
      <c r="D157" s="27"/>
      <c r="E157" s="8"/>
      <c r="F157" s="7">
        <f t="shared" si="10"/>
        <v>0</v>
      </c>
      <c r="G157" s="23">
        <v>3.27</v>
      </c>
      <c r="H157" s="7">
        <f t="shared" si="12"/>
        <v>0</v>
      </c>
      <c r="I157" s="10">
        <v>0</v>
      </c>
      <c r="J157" s="9">
        <f t="shared" si="11"/>
        <v>0</v>
      </c>
    </row>
    <row r="158" spans="1:10" ht="15.95" customHeight="1" x14ac:dyDescent="0.25">
      <c r="A158" s="4">
        <f>'СВОД 2013'!$A158</f>
        <v>0</v>
      </c>
      <c r="B158" s="2">
        <v>137</v>
      </c>
      <c r="C158" s="18"/>
      <c r="D158" s="27"/>
      <c r="E158" s="8"/>
      <c r="F158" s="7">
        <f t="shared" si="10"/>
        <v>0</v>
      </c>
      <c r="G158" s="23">
        <v>3.27</v>
      </c>
      <c r="H158" s="7">
        <f t="shared" si="12"/>
        <v>0</v>
      </c>
      <c r="I158" s="10">
        <v>0</v>
      </c>
      <c r="J158" s="9">
        <f t="shared" si="11"/>
        <v>0</v>
      </c>
    </row>
    <row r="159" spans="1:10" ht="15.95" customHeight="1" x14ac:dyDescent="0.25">
      <c r="A159" s="4">
        <f>'СВОД 2013'!$A159</f>
        <v>0</v>
      </c>
      <c r="B159" s="2">
        <v>138</v>
      </c>
      <c r="C159" s="18"/>
      <c r="D159" s="27"/>
      <c r="E159" s="8"/>
      <c r="F159" s="7">
        <f t="shared" si="10"/>
        <v>0</v>
      </c>
      <c r="G159" s="23">
        <v>3.27</v>
      </c>
      <c r="H159" s="7">
        <f t="shared" si="12"/>
        <v>0</v>
      </c>
      <c r="I159" s="10">
        <v>0</v>
      </c>
      <c r="J159" s="9">
        <f t="shared" si="11"/>
        <v>0</v>
      </c>
    </row>
    <row r="160" spans="1:10" ht="15.95" customHeight="1" x14ac:dyDescent="0.25">
      <c r="A160" s="4" t="str">
        <f>'СВОД 2013'!$A160</f>
        <v>Клепикова Е. В.</v>
      </c>
      <c r="B160" s="2">
        <v>139</v>
      </c>
      <c r="C160" s="18"/>
      <c r="D160" s="27"/>
      <c r="E160" s="8"/>
      <c r="F160" s="7">
        <f t="shared" si="10"/>
        <v>0</v>
      </c>
      <c r="G160" s="23">
        <f>'СВОД 2013'!$B$218</f>
        <v>3.27</v>
      </c>
      <c r="H160" s="7">
        <f t="shared" si="12"/>
        <v>0</v>
      </c>
      <c r="I160" s="10">
        <v>0</v>
      </c>
      <c r="J160" s="9">
        <f t="shared" si="11"/>
        <v>0</v>
      </c>
    </row>
    <row r="161" spans="1:10" ht="15.95" customHeight="1" x14ac:dyDescent="0.25">
      <c r="A161" s="4" t="str">
        <f>'СВОД 2013'!$A161</f>
        <v>Назаренков А.Н.</v>
      </c>
      <c r="B161" s="2">
        <v>140</v>
      </c>
      <c r="C161" s="18"/>
      <c r="D161" s="27"/>
      <c r="E161" s="8"/>
      <c r="F161" s="7">
        <f t="shared" si="10"/>
        <v>0</v>
      </c>
      <c r="G161" s="23">
        <f>'СВОД 2013'!$B$218</f>
        <v>3.27</v>
      </c>
      <c r="H161" s="7">
        <f t="shared" si="12"/>
        <v>0</v>
      </c>
      <c r="I161" s="10">
        <v>0</v>
      </c>
      <c r="J161" s="9">
        <f t="shared" si="11"/>
        <v>0</v>
      </c>
    </row>
    <row r="162" spans="1:10" ht="15.95" customHeight="1" x14ac:dyDescent="0.25">
      <c r="A162" s="4" t="str">
        <f>'СВОД 2013'!$A162</f>
        <v>Петропавловская О. В.</v>
      </c>
      <c r="B162" s="2">
        <v>140</v>
      </c>
      <c r="C162" s="3" t="s">
        <v>120</v>
      </c>
      <c r="D162" s="27"/>
      <c r="E162" s="8"/>
      <c r="F162" s="7">
        <f t="shared" si="10"/>
        <v>0</v>
      </c>
      <c r="G162" s="23">
        <v>3.27</v>
      </c>
      <c r="H162" s="7">
        <f t="shared" si="12"/>
        <v>0</v>
      </c>
      <c r="I162" s="10">
        <v>0</v>
      </c>
      <c r="J162" s="9">
        <f t="shared" si="11"/>
        <v>0</v>
      </c>
    </row>
    <row r="163" spans="1:10" ht="15.95" customHeight="1" x14ac:dyDescent="0.25">
      <c r="A163" s="4">
        <f>'СВОД 2013'!$A163</f>
        <v>0</v>
      </c>
      <c r="B163" s="2">
        <v>141</v>
      </c>
      <c r="C163" s="18"/>
      <c r="D163" s="27"/>
      <c r="E163" s="8"/>
      <c r="F163" s="7">
        <f t="shared" si="10"/>
        <v>0</v>
      </c>
      <c r="G163" s="23">
        <v>3.27</v>
      </c>
      <c r="H163" s="7">
        <f t="shared" si="12"/>
        <v>0</v>
      </c>
      <c r="I163" s="10">
        <v>0</v>
      </c>
      <c r="J163" s="9">
        <f t="shared" si="11"/>
        <v>0</v>
      </c>
    </row>
    <row r="164" spans="1:10" ht="15.95" customHeight="1" x14ac:dyDescent="0.25">
      <c r="A164" s="4">
        <f>'СВОД 2013'!$A164</f>
        <v>0</v>
      </c>
      <c r="B164" s="2">
        <v>142</v>
      </c>
      <c r="C164" s="18"/>
      <c r="D164" s="27"/>
      <c r="E164" s="8"/>
      <c r="F164" s="7">
        <f t="shared" si="10"/>
        <v>0</v>
      </c>
      <c r="G164" s="23">
        <v>3.27</v>
      </c>
      <c r="H164" s="7">
        <f t="shared" si="12"/>
        <v>0</v>
      </c>
      <c r="I164" s="10">
        <v>0</v>
      </c>
      <c r="J164" s="9">
        <f t="shared" si="11"/>
        <v>0</v>
      </c>
    </row>
    <row r="165" spans="1:10" ht="15.95" customHeight="1" x14ac:dyDescent="0.25">
      <c r="A165" s="4">
        <f>'СВОД 2013'!$A165</f>
        <v>0</v>
      </c>
      <c r="B165" s="2">
        <v>142</v>
      </c>
      <c r="C165" s="3" t="s">
        <v>120</v>
      </c>
      <c r="D165" s="27"/>
      <c r="E165" s="8"/>
      <c r="F165" s="7">
        <f t="shared" si="10"/>
        <v>0</v>
      </c>
      <c r="G165" s="23">
        <v>3.27</v>
      </c>
      <c r="H165" s="7">
        <f t="shared" si="12"/>
        <v>0</v>
      </c>
      <c r="I165" s="10">
        <v>0</v>
      </c>
      <c r="J165" s="9">
        <f t="shared" si="11"/>
        <v>0</v>
      </c>
    </row>
    <row r="166" spans="1:10" ht="15.95" customHeight="1" x14ac:dyDescent="0.25">
      <c r="A166" s="4">
        <f>'СВОД 2013'!$A166</f>
        <v>0</v>
      </c>
      <c r="B166" s="2">
        <v>143</v>
      </c>
      <c r="C166" s="18"/>
      <c r="D166" s="27"/>
      <c r="E166" s="8"/>
      <c r="F166" s="7">
        <f t="shared" si="10"/>
        <v>0</v>
      </c>
      <c r="G166" s="23">
        <v>3.27</v>
      </c>
      <c r="H166" s="7">
        <f t="shared" si="12"/>
        <v>0</v>
      </c>
      <c r="I166" s="10">
        <v>0</v>
      </c>
      <c r="J166" s="9">
        <f t="shared" si="11"/>
        <v>0</v>
      </c>
    </row>
    <row r="167" spans="1:10" ht="15.95" customHeight="1" x14ac:dyDescent="0.25">
      <c r="A167" s="4">
        <f>'СВОД 2013'!$A167</f>
        <v>0</v>
      </c>
      <c r="B167" s="2">
        <v>144</v>
      </c>
      <c r="C167" s="18"/>
      <c r="D167" s="27"/>
      <c r="E167" s="8"/>
      <c r="F167" s="7">
        <f t="shared" si="10"/>
        <v>0</v>
      </c>
      <c r="G167" s="23">
        <v>3.27</v>
      </c>
      <c r="H167" s="7">
        <f t="shared" si="12"/>
        <v>0</v>
      </c>
      <c r="I167" s="10">
        <v>0</v>
      </c>
      <c r="J167" s="9">
        <f t="shared" si="11"/>
        <v>0</v>
      </c>
    </row>
    <row r="168" spans="1:10" ht="15.95" customHeight="1" x14ac:dyDescent="0.25">
      <c r="A168" s="4" t="str">
        <f>'СВОД 2013'!$A168</f>
        <v>Барабанова Н. А.</v>
      </c>
      <c r="B168" s="2">
        <v>145</v>
      </c>
      <c r="C168" s="18"/>
      <c r="D168" s="27"/>
      <c r="E168" s="8"/>
      <c r="F168" s="7">
        <f t="shared" si="10"/>
        <v>0</v>
      </c>
      <c r="G168" s="23">
        <f>'СВОД 2013'!$B$218</f>
        <v>3.27</v>
      </c>
      <c r="H168" s="7">
        <f t="shared" si="12"/>
        <v>0</v>
      </c>
      <c r="I168" s="10">
        <v>0</v>
      </c>
      <c r="J168" s="9">
        <f t="shared" si="11"/>
        <v>0</v>
      </c>
    </row>
    <row r="169" spans="1:10" ht="15.95" customHeight="1" x14ac:dyDescent="0.25">
      <c r="A169" s="4">
        <f>'СВОД 2013'!$A169</f>
        <v>0</v>
      </c>
      <c r="B169" s="2">
        <v>146</v>
      </c>
      <c r="C169" s="18"/>
      <c r="D169" s="27"/>
      <c r="E169" s="8"/>
      <c r="F169" s="7">
        <f t="shared" si="10"/>
        <v>0</v>
      </c>
      <c r="G169" s="23">
        <v>3.27</v>
      </c>
      <c r="H169" s="7">
        <f t="shared" si="12"/>
        <v>0</v>
      </c>
      <c r="I169" s="10">
        <v>0</v>
      </c>
      <c r="J169" s="9">
        <f t="shared" si="11"/>
        <v>0</v>
      </c>
    </row>
    <row r="170" spans="1:10" ht="15.95" customHeight="1" x14ac:dyDescent="0.25">
      <c r="A170" s="4">
        <f>'СВОД 2013'!$A170</f>
        <v>0</v>
      </c>
      <c r="B170" s="2">
        <v>147</v>
      </c>
      <c r="C170" s="18"/>
      <c r="D170" s="27"/>
      <c r="E170" s="8"/>
      <c r="F170" s="7">
        <f t="shared" si="10"/>
        <v>0</v>
      </c>
      <c r="G170" s="23">
        <v>3.27</v>
      </c>
      <c r="H170" s="7">
        <f t="shared" si="12"/>
        <v>0</v>
      </c>
      <c r="I170" s="10">
        <v>0</v>
      </c>
      <c r="J170" s="9">
        <f t="shared" si="11"/>
        <v>0</v>
      </c>
    </row>
    <row r="171" spans="1:10" ht="15.95" customHeight="1" x14ac:dyDescent="0.25">
      <c r="A171" s="4" t="str">
        <f>'СВОД 2013'!$A171</f>
        <v>Еременко А. А.</v>
      </c>
      <c r="B171" s="3">
        <v>148</v>
      </c>
      <c r="C171" s="18"/>
      <c r="D171" s="27"/>
      <c r="E171" s="8"/>
      <c r="F171" s="7">
        <f t="shared" si="10"/>
        <v>0</v>
      </c>
      <c r="G171" s="23">
        <f>'СВОД 2013'!$B$218</f>
        <v>3.27</v>
      </c>
      <c r="H171" s="7">
        <f t="shared" si="12"/>
        <v>0</v>
      </c>
      <c r="I171" s="10">
        <v>0</v>
      </c>
      <c r="J171" s="9">
        <f t="shared" si="11"/>
        <v>0</v>
      </c>
    </row>
    <row r="172" spans="1:10" ht="15.95" customHeight="1" x14ac:dyDescent="0.25">
      <c r="A172" s="85" t="str">
        <f>'СВОД 2013'!$A172</f>
        <v>Осипова М. И.</v>
      </c>
      <c r="B172" s="2">
        <v>149</v>
      </c>
      <c r="C172" s="18"/>
      <c r="D172" s="27">
        <v>1.08</v>
      </c>
      <c r="E172" s="8">
        <v>25.9</v>
      </c>
      <c r="F172" s="7">
        <f t="shared" si="10"/>
        <v>24.82</v>
      </c>
      <c r="G172" s="23">
        <f>'СВОД 2013'!$B$218</f>
        <v>3.27</v>
      </c>
      <c r="H172" s="7">
        <f>ROUND(F172*G172,2)</f>
        <v>81.16</v>
      </c>
      <c r="I172" s="10">
        <v>0</v>
      </c>
      <c r="J172" s="9">
        <f t="shared" si="11"/>
        <v>81.16</v>
      </c>
    </row>
    <row r="173" spans="1:10" ht="15.95" customHeight="1" x14ac:dyDescent="0.25">
      <c r="A173" s="4" t="str">
        <f>'СВОД 2013'!$A173</f>
        <v>Осипова М. И.</v>
      </c>
      <c r="B173" s="2">
        <v>150</v>
      </c>
      <c r="C173" s="18"/>
      <c r="D173" s="27"/>
      <c r="E173" s="8"/>
      <c r="F173" s="7">
        <f t="shared" si="10"/>
        <v>0</v>
      </c>
      <c r="G173" s="23">
        <f>'СВОД 2013'!$B$218</f>
        <v>3.27</v>
      </c>
      <c r="H173" s="7">
        <f t="shared" ref="H173:H189" si="13">F173*G173</f>
        <v>0</v>
      </c>
      <c r="I173" s="10">
        <v>0</v>
      </c>
      <c r="J173" s="9">
        <f t="shared" si="11"/>
        <v>0</v>
      </c>
    </row>
    <row r="174" spans="1:10" ht="15.95" customHeight="1" x14ac:dyDescent="0.25">
      <c r="A174" s="4" t="str">
        <f>'СВОД 2013'!$A174</f>
        <v>Тепикин С.В.</v>
      </c>
      <c r="B174" s="2">
        <v>151</v>
      </c>
      <c r="C174" s="18"/>
      <c r="D174" s="27"/>
      <c r="E174" s="8"/>
      <c r="F174" s="7">
        <f t="shared" si="10"/>
        <v>0</v>
      </c>
      <c r="G174" s="23">
        <f>'СВОД 2013'!$B$218</f>
        <v>3.27</v>
      </c>
      <c r="H174" s="7">
        <f t="shared" si="13"/>
        <v>0</v>
      </c>
      <c r="I174" s="10">
        <v>0</v>
      </c>
      <c r="J174" s="9">
        <f t="shared" si="11"/>
        <v>0</v>
      </c>
    </row>
    <row r="175" spans="1:10" ht="15.95" customHeight="1" x14ac:dyDescent="0.25">
      <c r="A175" s="4" t="str">
        <f>'СВОД 2013'!$A175</f>
        <v>Шендарова Л. Н.</v>
      </c>
      <c r="B175" s="2">
        <v>152</v>
      </c>
      <c r="C175" s="18"/>
      <c r="D175" s="27"/>
      <c r="E175" s="8"/>
      <c r="F175" s="7">
        <f t="shared" si="10"/>
        <v>0</v>
      </c>
      <c r="G175" s="23">
        <f>'СВОД 2013'!$B$218</f>
        <v>3.27</v>
      </c>
      <c r="H175" s="7">
        <f t="shared" si="13"/>
        <v>0</v>
      </c>
      <c r="I175" s="10">
        <v>0</v>
      </c>
      <c r="J175" s="9">
        <f t="shared" si="11"/>
        <v>0</v>
      </c>
    </row>
    <row r="176" spans="1:10" ht="15.95" customHeight="1" x14ac:dyDescent="0.25">
      <c r="A176" s="4" t="str">
        <f>'СВОД 2013'!$A176</f>
        <v>Шевкунова Е. Ю.</v>
      </c>
      <c r="B176" s="2">
        <v>153</v>
      </c>
      <c r="C176" s="18"/>
      <c r="D176" s="27">
        <v>0.73</v>
      </c>
      <c r="E176" s="8">
        <v>0.73</v>
      </c>
      <c r="F176" s="7">
        <f t="shared" si="10"/>
        <v>0</v>
      </c>
      <c r="G176" s="23">
        <f>'СВОД 2013'!$B$218</f>
        <v>3.27</v>
      </c>
      <c r="H176" s="7">
        <f t="shared" si="13"/>
        <v>0</v>
      </c>
      <c r="I176" s="10">
        <v>0</v>
      </c>
      <c r="J176" s="9">
        <f t="shared" si="11"/>
        <v>0</v>
      </c>
    </row>
    <row r="177" spans="1:10" ht="15.95" customHeight="1" x14ac:dyDescent="0.25">
      <c r="A177" s="4">
        <f>'СВОД 2013'!$A177</f>
        <v>0</v>
      </c>
      <c r="B177" s="2">
        <v>153</v>
      </c>
      <c r="C177" s="3" t="s">
        <v>120</v>
      </c>
      <c r="D177" s="27"/>
      <c r="E177" s="8"/>
      <c r="F177" s="7">
        <f t="shared" si="10"/>
        <v>0</v>
      </c>
      <c r="G177" s="23">
        <v>3.27</v>
      </c>
      <c r="H177" s="7">
        <f t="shared" si="13"/>
        <v>0</v>
      </c>
      <c r="I177" s="10">
        <v>0</v>
      </c>
      <c r="J177" s="9">
        <f t="shared" si="11"/>
        <v>0</v>
      </c>
    </row>
    <row r="178" spans="1:10" ht="15.95" customHeight="1" x14ac:dyDescent="0.25">
      <c r="A178" s="4" t="str">
        <f>'СВОД 2013'!$A178</f>
        <v>Мошенец Т. М.</v>
      </c>
      <c r="B178" s="2">
        <v>154</v>
      </c>
      <c r="C178" s="18"/>
      <c r="D178" s="27"/>
      <c r="E178" s="8"/>
      <c r="F178" s="7">
        <f t="shared" si="10"/>
        <v>0</v>
      </c>
      <c r="G178" s="23">
        <f>'СВОД 2013'!$B$218</f>
        <v>3.27</v>
      </c>
      <c r="H178" s="7">
        <f t="shared" si="13"/>
        <v>0</v>
      </c>
      <c r="I178" s="10">
        <v>0</v>
      </c>
      <c r="J178" s="9">
        <f t="shared" si="11"/>
        <v>0</v>
      </c>
    </row>
    <row r="179" spans="1:10" ht="15.95" customHeight="1" x14ac:dyDescent="0.25">
      <c r="A179" s="4" t="str">
        <f>'СВОД 2013'!$A179</f>
        <v>Круглова Е. В.</v>
      </c>
      <c r="B179" s="2">
        <v>155</v>
      </c>
      <c r="C179" s="18"/>
      <c r="D179" s="27"/>
      <c r="E179" s="8"/>
      <c r="F179" s="7">
        <f t="shared" si="10"/>
        <v>0</v>
      </c>
      <c r="G179" s="23">
        <f>'СВОД 2013'!$B$218</f>
        <v>3.27</v>
      </c>
      <c r="H179" s="7">
        <f t="shared" si="13"/>
        <v>0</v>
      </c>
      <c r="I179" s="10">
        <v>0</v>
      </c>
      <c r="J179" s="9">
        <f t="shared" si="11"/>
        <v>0</v>
      </c>
    </row>
    <row r="180" spans="1:10" ht="15.95" customHeight="1" x14ac:dyDescent="0.25">
      <c r="A180" s="4" t="str">
        <f>'СВОД 2013'!$A180</f>
        <v>Лаврентьев И. М.</v>
      </c>
      <c r="B180" s="2">
        <v>156</v>
      </c>
      <c r="C180" s="18"/>
      <c r="D180" s="27"/>
      <c r="E180" s="8"/>
      <c r="F180" s="7">
        <f t="shared" si="10"/>
        <v>0</v>
      </c>
      <c r="G180" s="23">
        <f>'СВОД 2013'!$B$218</f>
        <v>3.27</v>
      </c>
      <c r="H180" s="7">
        <f t="shared" si="13"/>
        <v>0</v>
      </c>
      <c r="I180" s="10">
        <v>0</v>
      </c>
      <c r="J180" s="9">
        <f t="shared" si="11"/>
        <v>0</v>
      </c>
    </row>
    <row r="181" spans="1:10" ht="15.95" customHeight="1" x14ac:dyDescent="0.25">
      <c r="A181" s="4" t="str">
        <f>'СВОД 2013'!$A181</f>
        <v>Рачек Л.И.</v>
      </c>
      <c r="B181" s="2">
        <v>157</v>
      </c>
      <c r="C181" s="18"/>
      <c r="D181" s="27">
        <v>0.9</v>
      </c>
      <c r="E181" s="8">
        <v>0.9</v>
      </c>
      <c r="F181" s="7">
        <f t="shared" si="10"/>
        <v>0</v>
      </c>
      <c r="G181" s="23">
        <f>'СВОД 2013'!$B$218</f>
        <v>3.27</v>
      </c>
      <c r="H181" s="7">
        <f t="shared" si="13"/>
        <v>0</v>
      </c>
      <c r="I181" s="10">
        <v>0</v>
      </c>
      <c r="J181" s="9">
        <f t="shared" si="11"/>
        <v>0</v>
      </c>
    </row>
    <row r="182" spans="1:10" ht="15.95" customHeight="1" x14ac:dyDescent="0.25">
      <c r="A182" s="4" t="str">
        <f>'СВОД 2013'!$A182</f>
        <v>Кривоносов О. В.</v>
      </c>
      <c r="B182" s="2">
        <v>158</v>
      </c>
      <c r="C182" s="18"/>
      <c r="D182" s="27"/>
      <c r="E182" s="8"/>
      <c r="F182" s="7">
        <f t="shared" si="10"/>
        <v>0</v>
      </c>
      <c r="G182" s="23">
        <f>'СВОД 2013'!$B$218</f>
        <v>3.27</v>
      </c>
      <c r="H182" s="7">
        <f t="shared" si="13"/>
        <v>0</v>
      </c>
      <c r="I182" s="10">
        <v>0</v>
      </c>
      <c r="J182" s="9">
        <f t="shared" si="11"/>
        <v>0</v>
      </c>
    </row>
    <row r="183" spans="1:10" ht="15.95" customHeight="1" x14ac:dyDescent="0.25">
      <c r="A183" s="4" t="str">
        <f>'СВОД 2013'!$A183</f>
        <v>Рулева И. Ю.</v>
      </c>
      <c r="B183" s="2">
        <v>159</v>
      </c>
      <c r="C183" s="18"/>
      <c r="D183" s="27"/>
      <c r="E183" s="8"/>
      <c r="F183" s="7">
        <f t="shared" si="10"/>
        <v>0</v>
      </c>
      <c r="G183" s="23">
        <f>'СВОД 2013'!$B$218</f>
        <v>3.27</v>
      </c>
      <c r="H183" s="7">
        <f t="shared" si="13"/>
        <v>0</v>
      </c>
      <c r="I183" s="10">
        <v>0</v>
      </c>
      <c r="J183" s="9">
        <f t="shared" si="11"/>
        <v>0</v>
      </c>
    </row>
    <row r="184" spans="1:10" ht="15.95" customHeight="1" x14ac:dyDescent="0.25">
      <c r="A184" s="4" t="str">
        <f>'СВОД 2013'!$A184</f>
        <v>Артемов В. Г.</v>
      </c>
      <c r="B184" s="2">
        <v>160</v>
      </c>
      <c r="C184" s="18"/>
      <c r="D184" s="27"/>
      <c r="E184" s="8"/>
      <c r="F184" s="7">
        <f t="shared" si="10"/>
        <v>0</v>
      </c>
      <c r="G184" s="23">
        <f>'СВОД 2013'!$B$218</f>
        <v>3.27</v>
      </c>
      <c r="H184" s="7">
        <f t="shared" si="13"/>
        <v>0</v>
      </c>
      <c r="I184" s="10">
        <v>0</v>
      </c>
      <c r="J184" s="9">
        <f t="shared" si="11"/>
        <v>0</v>
      </c>
    </row>
    <row r="185" spans="1:10" ht="15.95" customHeight="1" x14ac:dyDescent="0.25">
      <c r="A185" s="4" t="str">
        <f>'СВОД 2013'!$A185</f>
        <v>Артемов В. Г.</v>
      </c>
      <c r="B185" s="2">
        <v>161</v>
      </c>
      <c r="C185" s="18"/>
      <c r="D185" s="27"/>
      <c r="E185" s="8"/>
      <c r="F185" s="7">
        <f t="shared" si="10"/>
        <v>0</v>
      </c>
      <c r="G185" s="23">
        <f>'СВОД 2013'!$B$218</f>
        <v>3.27</v>
      </c>
      <c r="H185" s="7">
        <f t="shared" si="13"/>
        <v>0</v>
      </c>
      <c r="I185" s="10">
        <v>0</v>
      </c>
      <c r="J185" s="9">
        <f t="shared" si="11"/>
        <v>0</v>
      </c>
    </row>
    <row r="186" spans="1:10" ht="15.95" customHeight="1" x14ac:dyDescent="0.25">
      <c r="A186" s="4" t="str">
        <f>'СВОД 2013'!$A186</f>
        <v>Шереметьев М. В.</v>
      </c>
      <c r="B186" s="2">
        <v>162</v>
      </c>
      <c r="C186" s="18"/>
      <c r="D186" s="27"/>
      <c r="E186" s="8"/>
      <c r="F186" s="7">
        <f t="shared" si="10"/>
        <v>0</v>
      </c>
      <c r="G186" s="23">
        <f>'СВОД 2013'!$B$218</f>
        <v>3.27</v>
      </c>
      <c r="H186" s="7">
        <f t="shared" si="13"/>
        <v>0</v>
      </c>
      <c r="I186" s="10">
        <v>0</v>
      </c>
      <c r="J186" s="9">
        <f t="shared" si="11"/>
        <v>0</v>
      </c>
    </row>
    <row r="187" spans="1:10" ht="15.95" customHeight="1" x14ac:dyDescent="0.25">
      <c r="A187" s="4" t="str">
        <f>'СВОД 2013'!$A187</f>
        <v>Фролова Л. Н.</v>
      </c>
      <c r="B187" s="2">
        <v>163</v>
      </c>
      <c r="C187" s="18"/>
      <c r="D187" s="27"/>
      <c r="E187" s="8"/>
      <c r="F187" s="7">
        <f t="shared" si="10"/>
        <v>0</v>
      </c>
      <c r="G187" s="23">
        <f>'СВОД 2013'!$B$218</f>
        <v>3.27</v>
      </c>
      <c r="H187" s="7">
        <f t="shared" si="13"/>
        <v>0</v>
      </c>
      <c r="I187" s="10">
        <v>0</v>
      </c>
      <c r="J187" s="9">
        <f t="shared" si="11"/>
        <v>0</v>
      </c>
    </row>
    <row r="188" spans="1:10" ht="15.95" customHeight="1" x14ac:dyDescent="0.25">
      <c r="A188" s="4">
        <f>'СВОД 2013'!$A188</f>
        <v>0</v>
      </c>
      <c r="B188" s="2">
        <v>164</v>
      </c>
      <c r="C188" s="18"/>
      <c r="D188" s="27"/>
      <c r="E188" s="8"/>
      <c r="F188" s="7">
        <f t="shared" si="10"/>
        <v>0</v>
      </c>
      <c r="G188" s="23">
        <v>3.27</v>
      </c>
      <c r="H188" s="7">
        <f t="shared" si="13"/>
        <v>0</v>
      </c>
      <c r="I188" s="10">
        <v>0</v>
      </c>
      <c r="J188" s="9">
        <f t="shared" si="11"/>
        <v>0</v>
      </c>
    </row>
    <row r="189" spans="1:10" ht="15.95" customHeight="1" x14ac:dyDescent="0.25">
      <c r="A189" s="4" t="str">
        <f>'СВОД 2013'!$A189</f>
        <v>Шахомиров А. А.</v>
      </c>
      <c r="B189" s="2">
        <v>165</v>
      </c>
      <c r="C189" s="18"/>
      <c r="D189" s="27"/>
      <c r="E189" s="8"/>
      <c r="F189" s="7">
        <f t="shared" si="10"/>
        <v>0</v>
      </c>
      <c r="G189" s="23">
        <f>'СВОД 2013'!$B$218</f>
        <v>3.27</v>
      </c>
      <c r="H189" s="7">
        <f t="shared" si="13"/>
        <v>0</v>
      </c>
      <c r="I189" s="10">
        <v>0</v>
      </c>
      <c r="J189" s="9">
        <f t="shared" si="11"/>
        <v>0</v>
      </c>
    </row>
    <row r="190" spans="1:10" ht="15.95" customHeight="1" x14ac:dyDescent="0.25">
      <c r="A190" s="85" t="str">
        <f>'СВОД 2013'!$A190</f>
        <v>Игнашкина М. А.</v>
      </c>
      <c r="B190" s="2">
        <v>166</v>
      </c>
      <c r="C190" s="18"/>
      <c r="D190" s="27">
        <v>2.42</v>
      </c>
      <c r="E190" s="8">
        <v>8.58</v>
      </c>
      <c r="F190" s="7">
        <f t="shared" si="10"/>
        <v>6.16</v>
      </c>
      <c r="G190" s="23">
        <f>'СВОД 2013'!$B$218</f>
        <v>3.27</v>
      </c>
      <c r="H190" s="7">
        <f>ROUND(F190*G190,2)</f>
        <v>20.14</v>
      </c>
      <c r="I190" s="10">
        <v>0</v>
      </c>
      <c r="J190" s="9">
        <f t="shared" si="11"/>
        <v>20.14</v>
      </c>
    </row>
    <row r="191" spans="1:10" ht="15.95" customHeight="1" x14ac:dyDescent="0.25">
      <c r="A191" s="4" t="str">
        <f>'СВОД 2013'!$A191</f>
        <v>Воронова О.А.</v>
      </c>
      <c r="B191" s="2">
        <v>167</v>
      </c>
      <c r="C191" s="18"/>
      <c r="D191" s="27"/>
      <c r="E191" s="8"/>
      <c r="F191" s="7">
        <f t="shared" si="10"/>
        <v>0</v>
      </c>
      <c r="G191" s="23">
        <f>'СВОД 2013'!$B$218</f>
        <v>3.27</v>
      </c>
      <c r="H191" s="7">
        <f t="shared" ref="H191:H205" si="14">F191*G191</f>
        <v>0</v>
      </c>
      <c r="I191" s="10">
        <v>0</v>
      </c>
      <c r="J191" s="9">
        <f t="shared" si="11"/>
        <v>0</v>
      </c>
    </row>
    <row r="192" spans="1:10" ht="15.95" customHeight="1" x14ac:dyDescent="0.25">
      <c r="A192" s="4" t="str">
        <f>'СВОД 2013'!$A192</f>
        <v>Ишова Л. И.</v>
      </c>
      <c r="B192" s="2">
        <v>168</v>
      </c>
      <c r="C192" s="18"/>
      <c r="D192" s="27"/>
      <c r="E192" s="8"/>
      <c r="F192" s="7">
        <f t="shared" si="10"/>
        <v>0</v>
      </c>
      <c r="G192" s="23">
        <f>'СВОД 2013'!$B$218</f>
        <v>3.27</v>
      </c>
      <c r="H192" s="7">
        <f t="shared" si="14"/>
        <v>0</v>
      </c>
      <c r="I192" s="10">
        <v>0</v>
      </c>
      <c r="J192" s="9">
        <f t="shared" si="11"/>
        <v>0</v>
      </c>
    </row>
    <row r="193" spans="1:10" ht="15.95" customHeight="1" x14ac:dyDescent="0.25">
      <c r="A193" s="4" t="str">
        <f>'СВОД 2013'!$A193</f>
        <v>Шукевич О. И.</v>
      </c>
      <c r="B193" s="2">
        <v>169</v>
      </c>
      <c r="C193" s="18"/>
      <c r="D193" s="27"/>
      <c r="E193" s="8"/>
      <c r="F193" s="7">
        <f t="shared" si="10"/>
        <v>0</v>
      </c>
      <c r="G193" s="23">
        <f>'СВОД 2013'!$B$218</f>
        <v>3.27</v>
      </c>
      <c r="H193" s="7">
        <f t="shared" si="14"/>
        <v>0</v>
      </c>
      <c r="I193" s="10">
        <v>0</v>
      </c>
      <c r="J193" s="9">
        <f t="shared" si="11"/>
        <v>0</v>
      </c>
    </row>
    <row r="194" spans="1:10" ht="15.95" customHeight="1" x14ac:dyDescent="0.25">
      <c r="A194" s="4" t="str">
        <f>'СВОД 2013'!$A194</f>
        <v>Шукевич О. И.</v>
      </c>
      <c r="B194" s="2">
        <v>169</v>
      </c>
      <c r="C194" s="3" t="s">
        <v>120</v>
      </c>
      <c r="D194" s="27"/>
      <c r="E194" s="8"/>
      <c r="F194" s="7">
        <f t="shared" ref="F194:F211" si="15">E194-D194</f>
        <v>0</v>
      </c>
      <c r="G194" s="23">
        <f>'СВОД 2013'!$B$218</f>
        <v>3.27</v>
      </c>
      <c r="H194" s="7">
        <f t="shared" si="14"/>
        <v>0</v>
      </c>
      <c r="I194" s="10">
        <v>0</v>
      </c>
      <c r="J194" s="9">
        <f t="shared" ref="J194:J211" si="16">H194-I194</f>
        <v>0</v>
      </c>
    </row>
    <row r="195" spans="1:10" ht="15.95" customHeight="1" x14ac:dyDescent="0.25">
      <c r="A195" s="4">
        <f>'СВОД 2013'!$A195</f>
        <v>0</v>
      </c>
      <c r="B195" s="2">
        <v>170</v>
      </c>
      <c r="C195" s="18"/>
      <c r="D195" s="27"/>
      <c r="E195" s="8"/>
      <c r="F195" s="7">
        <f t="shared" si="15"/>
        <v>0</v>
      </c>
      <c r="G195" s="23">
        <v>3.27</v>
      </c>
      <c r="H195" s="7">
        <f t="shared" si="14"/>
        <v>0</v>
      </c>
      <c r="I195" s="10">
        <v>0</v>
      </c>
      <c r="J195" s="9">
        <f t="shared" si="16"/>
        <v>0</v>
      </c>
    </row>
    <row r="196" spans="1:10" ht="15.95" customHeight="1" x14ac:dyDescent="0.25">
      <c r="A196" s="4">
        <f>'СВОД 2013'!$A196</f>
        <v>0</v>
      </c>
      <c r="B196" s="2">
        <v>171</v>
      </c>
      <c r="C196" s="18"/>
      <c r="D196" s="27"/>
      <c r="E196" s="8"/>
      <c r="F196" s="7">
        <f t="shared" si="15"/>
        <v>0</v>
      </c>
      <c r="G196" s="23">
        <v>3.27</v>
      </c>
      <c r="H196" s="7">
        <f t="shared" si="14"/>
        <v>0</v>
      </c>
      <c r="I196" s="10">
        <v>0</v>
      </c>
      <c r="J196" s="9">
        <f t="shared" si="16"/>
        <v>0</v>
      </c>
    </row>
    <row r="197" spans="1:10" ht="15.95" customHeight="1" x14ac:dyDescent="0.25">
      <c r="A197" s="4">
        <f>'СВОД 2013'!$A197</f>
        <v>0</v>
      </c>
      <c r="B197" s="2">
        <v>172</v>
      </c>
      <c r="C197" s="18"/>
      <c r="D197" s="27"/>
      <c r="E197" s="8"/>
      <c r="F197" s="7">
        <f t="shared" si="15"/>
        <v>0</v>
      </c>
      <c r="G197" s="23">
        <v>3.27</v>
      </c>
      <c r="H197" s="7">
        <f t="shared" si="14"/>
        <v>0</v>
      </c>
      <c r="I197" s="10">
        <v>0</v>
      </c>
      <c r="J197" s="9">
        <f t="shared" si="16"/>
        <v>0</v>
      </c>
    </row>
    <row r="198" spans="1:10" ht="15.95" customHeight="1" x14ac:dyDescent="0.25">
      <c r="A198" s="4">
        <f>'СВОД 2013'!$A198</f>
        <v>0</v>
      </c>
      <c r="B198" s="2">
        <v>173</v>
      </c>
      <c r="C198" s="18"/>
      <c r="D198" s="27"/>
      <c r="E198" s="8"/>
      <c r="F198" s="7">
        <f t="shared" si="15"/>
        <v>0</v>
      </c>
      <c r="G198" s="23">
        <v>3.27</v>
      </c>
      <c r="H198" s="7">
        <f t="shared" si="14"/>
        <v>0</v>
      </c>
      <c r="I198" s="10">
        <v>0</v>
      </c>
      <c r="J198" s="9">
        <f t="shared" si="16"/>
        <v>0</v>
      </c>
    </row>
    <row r="199" spans="1:10" ht="15.95" customHeight="1" x14ac:dyDescent="0.25">
      <c r="A199" s="4">
        <f>'СВОД 2013'!$A199</f>
        <v>0</v>
      </c>
      <c r="B199" s="2">
        <v>174</v>
      </c>
      <c r="C199" s="18"/>
      <c r="D199" s="27"/>
      <c r="E199" s="8"/>
      <c r="F199" s="7">
        <f t="shared" si="15"/>
        <v>0</v>
      </c>
      <c r="G199" s="23">
        <v>3.27</v>
      </c>
      <c r="H199" s="7">
        <f t="shared" si="14"/>
        <v>0</v>
      </c>
      <c r="I199" s="10">
        <v>0</v>
      </c>
      <c r="J199" s="9">
        <f t="shared" si="16"/>
        <v>0</v>
      </c>
    </row>
    <row r="200" spans="1:10" ht="15.95" customHeight="1" x14ac:dyDescent="0.25">
      <c r="A200" s="4" t="str">
        <f>'СВОД 2013'!$A200</f>
        <v>Колесникова О. В.</v>
      </c>
      <c r="B200" s="2">
        <v>175</v>
      </c>
      <c r="C200" s="18"/>
      <c r="D200" s="27"/>
      <c r="E200" s="8"/>
      <c r="F200" s="7">
        <f t="shared" si="15"/>
        <v>0</v>
      </c>
      <c r="G200" s="23">
        <f>'СВОД 2013'!$B$218</f>
        <v>3.27</v>
      </c>
      <c r="H200" s="7">
        <f t="shared" si="14"/>
        <v>0</v>
      </c>
      <c r="I200" s="10">
        <v>0</v>
      </c>
      <c r="J200" s="9">
        <f t="shared" si="16"/>
        <v>0</v>
      </c>
    </row>
    <row r="201" spans="1:10" ht="15.95" customHeight="1" x14ac:dyDescent="0.25">
      <c r="A201" s="4" t="str">
        <f>'СВОД 2013'!$A201</f>
        <v>Объедкова О. А.</v>
      </c>
      <c r="B201" s="2">
        <v>176</v>
      </c>
      <c r="C201" s="18"/>
      <c r="D201" s="27"/>
      <c r="E201" s="8"/>
      <c r="F201" s="7">
        <f t="shared" si="15"/>
        <v>0</v>
      </c>
      <c r="G201" s="23">
        <v>3.27</v>
      </c>
      <c r="H201" s="7">
        <f t="shared" si="14"/>
        <v>0</v>
      </c>
      <c r="I201" s="10">
        <v>0</v>
      </c>
      <c r="J201" s="9">
        <f t="shared" si="16"/>
        <v>0</v>
      </c>
    </row>
    <row r="202" spans="1:10" ht="15.95" customHeight="1" x14ac:dyDescent="0.25">
      <c r="A202" s="4" t="str">
        <f>'СВОД 2013'!$A202</f>
        <v>Певнева А. М.</v>
      </c>
      <c r="B202" s="2">
        <v>177</v>
      </c>
      <c r="C202" s="18"/>
      <c r="D202" s="27"/>
      <c r="E202" s="8"/>
      <c r="F202" s="7">
        <f t="shared" si="15"/>
        <v>0</v>
      </c>
      <c r="G202" s="23">
        <f>'СВОД 2013'!$B$218</f>
        <v>3.27</v>
      </c>
      <c r="H202" s="7">
        <f t="shared" si="14"/>
        <v>0</v>
      </c>
      <c r="I202" s="10">
        <v>0</v>
      </c>
      <c r="J202" s="9">
        <f t="shared" si="16"/>
        <v>0</v>
      </c>
    </row>
    <row r="203" spans="1:10" ht="15.95" customHeight="1" x14ac:dyDescent="0.25">
      <c r="A203" s="4">
        <f>'СВОД 2013'!$A203</f>
        <v>0</v>
      </c>
      <c r="B203" s="2">
        <v>178</v>
      </c>
      <c r="C203" s="18"/>
      <c r="D203" s="27"/>
      <c r="E203" s="8"/>
      <c r="F203" s="7">
        <f t="shared" si="15"/>
        <v>0</v>
      </c>
      <c r="G203" s="23">
        <v>3.27</v>
      </c>
      <c r="H203" s="7">
        <f t="shared" si="14"/>
        <v>0</v>
      </c>
      <c r="I203" s="10">
        <v>0</v>
      </c>
      <c r="J203" s="9">
        <f t="shared" si="16"/>
        <v>0</v>
      </c>
    </row>
    <row r="204" spans="1:10" ht="15.95" customHeight="1" x14ac:dyDescent="0.25">
      <c r="A204" s="4" t="str">
        <f>'СВОД 2013'!$A204</f>
        <v>Маркозян А.А.</v>
      </c>
      <c r="B204" s="2">
        <v>178</v>
      </c>
      <c r="C204" s="3" t="s">
        <v>120</v>
      </c>
      <c r="D204" s="27"/>
      <c r="E204" s="8"/>
      <c r="F204" s="7">
        <f t="shared" si="15"/>
        <v>0</v>
      </c>
      <c r="G204" s="23">
        <f>'СВОД 2013'!$B$218</f>
        <v>3.27</v>
      </c>
      <c r="H204" s="7">
        <f t="shared" si="14"/>
        <v>0</v>
      </c>
      <c r="I204" s="10">
        <v>0</v>
      </c>
      <c r="J204" s="9">
        <f t="shared" si="16"/>
        <v>0</v>
      </c>
    </row>
    <row r="205" spans="1:10" ht="15.95" customHeight="1" x14ac:dyDescent="0.25">
      <c r="A205" s="4" t="str">
        <f>'СВОД 2013'!$A205</f>
        <v>Жуков А. Р.</v>
      </c>
      <c r="B205" s="3">
        <v>179</v>
      </c>
      <c r="C205" s="18"/>
      <c r="D205" s="27"/>
      <c r="E205" s="8"/>
      <c r="F205" s="7">
        <f t="shared" si="15"/>
        <v>0</v>
      </c>
      <c r="G205" s="23">
        <f>'СВОД 2013'!$B$218</f>
        <v>3.27</v>
      </c>
      <c r="H205" s="7">
        <f t="shared" si="14"/>
        <v>0</v>
      </c>
      <c r="I205" s="10">
        <v>0</v>
      </c>
      <c r="J205" s="9">
        <f t="shared" si="16"/>
        <v>0</v>
      </c>
    </row>
    <row r="206" spans="1:10" ht="15.95" customHeight="1" x14ac:dyDescent="0.25">
      <c r="A206" s="85" t="str">
        <f>'СВОД 2013'!$A206</f>
        <v>Артемов В. Г.</v>
      </c>
      <c r="B206" s="2">
        <v>180</v>
      </c>
      <c r="C206" s="18"/>
      <c r="D206" s="27">
        <v>2.36</v>
      </c>
      <c r="E206" s="8">
        <v>41.28</v>
      </c>
      <c r="F206" s="7">
        <f t="shared" si="15"/>
        <v>38.92</v>
      </c>
      <c r="G206" s="23">
        <f>'СВОД 2013'!$B$218</f>
        <v>3.27</v>
      </c>
      <c r="H206" s="7">
        <f>ROUND(F206*G206,2)</f>
        <v>127.27</v>
      </c>
      <c r="I206" s="10">
        <v>0</v>
      </c>
      <c r="J206" s="9">
        <f t="shared" si="16"/>
        <v>127.27</v>
      </c>
    </row>
    <row r="207" spans="1:10" ht="15.95" customHeight="1" thickBot="1" x14ac:dyDescent="0.3">
      <c r="A207" s="4" t="str">
        <f>'СВОД 2013'!$A207</f>
        <v>Нуждина С. А.</v>
      </c>
      <c r="B207" s="37">
        <v>181</v>
      </c>
      <c r="C207" s="34"/>
      <c r="D207" s="28"/>
      <c r="E207" s="13"/>
      <c r="F207" s="7">
        <f t="shared" si="15"/>
        <v>0</v>
      </c>
      <c r="G207" s="23">
        <f>'СВОД 2013'!$B$218</f>
        <v>3.27</v>
      </c>
      <c r="H207" s="30">
        <f>F207*G207</f>
        <v>0</v>
      </c>
      <c r="I207" s="14">
        <v>0</v>
      </c>
      <c r="J207" s="31">
        <f t="shared" si="16"/>
        <v>0</v>
      </c>
    </row>
    <row r="208" spans="1:10" ht="15.75" customHeight="1" x14ac:dyDescent="0.25">
      <c r="A208" s="32" t="str">
        <f>'СВОД 2013'!$A208</f>
        <v>Административное здание</v>
      </c>
      <c r="B208" s="15"/>
      <c r="C208" s="15"/>
      <c r="D208" s="35"/>
      <c r="E208" s="35"/>
      <c r="F208" s="38">
        <f t="shared" si="15"/>
        <v>0</v>
      </c>
      <c r="G208" s="38">
        <f>'СВОД 2013'!$B$218</f>
        <v>3.27</v>
      </c>
      <c r="H208" s="38">
        <f>F208*G208</f>
        <v>0</v>
      </c>
      <c r="I208" s="39">
        <v>0</v>
      </c>
      <c r="J208" s="40">
        <f t="shared" si="16"/>
        <v>0</v>
      </c>
    </row>
    <row r="209" spans="1:10" ht="15.75" x14ac:dyDescent="0.25">
      <c r="A209" s="33" t="str">
        <f>'СВОД 2013'!$A209</f>
        <v>КПП № 2</v>
      </c>
      <c r="B209" s="20"/>
      <c r="C209" s="20"/>
      <c r="D209" s="36"/>
      <c r="E209" s="36"/>
      <c r="F209" s="7">
        <f t="shared" si="15"/>
        <v>0</v>
      </c>
      <c r="G209" s="7">
        <f>'СВОД 2013'!$B$218</f>
        <v>3.27</v>
      </c>
      <c r="H209" s="7">
        <f>F209*G209</f>
        <v>0</v>
      </c>
      <c r="I209" s="10">
        <v>0</v>
      </c>
      <c r="J209" s="9">
        <f t="shared" si="16"/>
        <v>0</v>
      </c>
    </row>
    <row r="210" spans="1:10" ht="15.75" x14ac:dyDescent="0.25">
      <c r="A210" s="33" t="str">
        <f>'СВОД 2013'!$A210</f>
        <v>Строительный городок</v>
      </c>
      <c r="B210" s="20"/>
      <c r="C210" s="20"/>
      <c r="D210" s="36"/>
      <c r="E210" s="36"/>
      <c r="F210" s="7">
        <f t="shared" si="15"/>
        <v>0</v>
      </c>
      <c r="G210" s="7">
        <f>'СВОД 2013'!$B$218</f>
        <v>3.27</v>
      </c>
      <c r="H210" s="7">
        <f>F210*G210</f>
        <v>0</v>
      </c>
      <c r="I210" s="10">
        <v>0</v>
      </c>
      <c r="J210" s="9">
        <f t="shared" si="16"/>
        <v>0</v>
      </c>
    </row>
    <row r="211" spans="1:10" ht="16.5" thickBot="1" x14ac:dyDescent="0.3">
      <c r="A211" s="33" t="s">
        <v>173</v>
      </c>
      <c r="B211" s="20"/>
      <c r="C211" s="20"/>
      <c r="D211" s="36"/>
      <c r="E211" s="36"/>
      <c r="F211" s="7">
        <f t="shared" si="15"/>
        <v>0</v>
      </c>
      <c r="G211" s="7">
        <f>'СВОД 2013'!$B$218</f>
        <v>3.27</v>
      </c>
      <c r="H211" s="7">
        <f>F211*G211</f>
        <v>0</v>
      </c>
      <c r="I211" s="10">
        <v>0</v>
      </c>
      <c r="J211" s="9">
        <f t="shared" si="16"/>
        <v>0</v>
      </c>
    </row>
    <row r="212" spans="1:10" ht="16.5" hidden="1" thickBot="1" x14ac:dyDescent="0.3">
      <c r="A212" s="97"/>
      <c r="B212" s="77"/>
      <c r="C212" s="77"/>
      <c r="D212" s="54"/>
      <c r="E212" s="54"/>
      <c r="F212" s="54"/>
      <c r="G212" s="54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5"/>
      <c r="F213" s="25">
        <f>SUM(F2:F211)</f>
        <v>247.76999999999998</v>
      </c>
      <c r="G213" s="98"/>
      <c r="H213" s="16">
        <f>SUM(H2:H211)</f>
        <v>810.19999999999982</v>
      </c>
      <c r="I213" s="16">
        <f>SUM(I2:I211)</f>
        <v>0</v>
      </c>
      <c r="J213" s="16">
        <f>SUM(J2:J211)</f>
        <v>810.19999999999982</v>
      </c>
    </row>
  </sheetData>
  <autoFilter ref="A1:J211">
    <sortState ref="A2:J211">
      <sortCondition ref="B1:B210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headerFooter>
    <oddHeader>&amp;C&amp;"Times New Roman,полужирный"&amp;18ИЮНЬ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0"/>
  <sheetViews>
    <sheetView tabSelected="1" workbookViewId="0">
      <pane ySplit="1" topLeftCell="A158" activePane="bottomLeft" state="frozen"/>
      <selection activeCell="A58" sqref="A58:A59"/>
      <selection pane="bottomLeft" activeCell="K169" sqref="K169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22.42578125" customWidth="1"/>
  </cols>
  <sheetData>
    <row r="1" spans="1:11" s="100" customFormat="1" ht="60.75" customHeight="1" thickBot="1" x14ac:dyDescent="0.3">
      <c r="A1" s="44" t="s">
        <v>122</v>
      </c>
      <c r="B1" s="12" t="s">
        <v>123</v>
      </c>
      <c r="C1" s="11" t="s">
        <v>121</v>
      </c>
      <c r="D1" s="24" t="s">
        <v>128</v>
      </c>
      <c r="E1" s="21" t="s">
        <v>129</v>
      </c>
      <c r="F1" s="21" t="s">
        <v>130</v>
      </c>
      <c r="G1" s="22" t="s">
        <v>131</v>
      </c>
      <c r="H1" s="11" t="s">
        <v>132</v>
      </c>
      <c r="I1" s="11" t="s">
        <v>124</v>
      </c>
      <c r="J1" s="12" t="s">
        <v>125</v>
      </c>
      <c r="K1" s="101" t="s">
        <v>157</v>
      </c>
    </row>
    <row r="2" spans="1:11" s="5" customFormat="1" ht="15.95" customHeight="1" x14ac:dyDescent="0.25">
      <c r="A2" s="45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'Октябрь 2014'!E2</f>
        <v>1619</v>
      </c>
      <c r="E2" s="50"/>
      <c r="F2" s="7"/>
      <c r="G2" s="23">
        <f>'СВОД 2013'!$B$224</f>
        <v>3.03</v>
      </c>
      <c r="H2" s="7">
        <f t="shared" ref="H2:H25" si="0">F2*G2</f>
        <v>0</v>
      </c>
      <c r="I2" s="9">
        <v>0</v>
      </c>
      <c r="J2" s="9">
        <f t="shared" ref="J2:J67" si="1">H2-I2</f>
        <v>0</v>
      </c>
    </row>
    <row r="3" spans="1:11" ht="15.95" customHeight="1" x14ac:dyDescent="0.25">
      <c r="A3" s="45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'Октябрь 2014'!E3</f>
        <v>910</v>
      </c>
      <c r="E3" s="51"/>
      <c r="F3" s="7"/>
      <c r="G3" s="23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5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'Октябрь 2014'!E4</f>
        <v>905.81</v>
      </c>
      <c r="E4" s="51"/>
      <c r="F4" s="7"/>
      <c r="G4" s="23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5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'Октябрь 2014'!E5</f>
        <v>1344.02</v>
      </c>
      <c r="E5" s="51"/>
      <c r="F5" s="7"/>
      <c r="G5" s="23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5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'Октябрь 2014'!E6</f>
        <v>1776</v>
      </c>
      <c r="E6" s="51"/>
      <c r="F6" s="7"/>
      <c r="G6" s="23">
        <f>'СВОД 2013'!$B$224</f>
        <v>3.03</v>
      </c>
      <c r="H6" s="7">
        <f t="shared" si="0"/>
        <v>0</v>
      </c>
      <c r="I6" s="10">
        <v>3030</v>
      </c>
      <c r="J6" s="9">
        <f t="shared" si="1"/>
        <v>-3030</v>
      </c>
    </row>
    <row r="7" spans="1:11" ht="15.95" customHeight="1" x14ac:dyDescent="0.25">
      <c r="A7" s="45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'Октябрь 2014'!E7</f>
        <v>11285.56</v>
      </c>
      <c r="E7" s="51"/>
      <c r="F7" s="7"/>
      <c r="G7" s="23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5">
        <f>'СВОД 2014'!$A8</f>
        <v>0</v>
      </c>
      <c r="B8" s="1">
        <f>'СВОД 2014'!B8</f>
        <v>4</v>
      </c>
      <c r="C8" s="17">
        <f>'СВОД 2014'!C8</f>
        <v>0</v>
      </c>
      <c r="D8" s="49">
        <f>'Октябрь 2014'!E8</f>
        <v>0</v>
      </c>
      <c r="E8" s="51"/>
      <c r="F8" s="7">
        <f>E8-D8</f>
        <v>0</v>
      </c>
      <c r="G8" s="23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5" t="str">
        <f>'СВОД 2014'!$A9</f>
        <v>Ходжаев Б. С.</v>
      </c>
      <c r="B9" s="1">
        <v>4</v>
      </c>
      <c r="C9" s="17" t="str">
        <f>'СВОД 2014'!C9</f>
        <v>а</v>
      </c>
      <c r="D9" s="49">
        <f>'Октябрь 2014'!E9</f>
        <v>1.94</v>
      </c>
      <c r="E9" s="51"/>
      <c r="F9" s="7"/>
      <c r="G9" s="23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5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'Октябрь 2014'!E10</f>
        <v>7879</v>
      </c>
      <c r="E10" s="51"/>
      <c r="F10" s="7"/>
      <c r="G10" s="23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5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'Октябрь 2014'!E11</f>
        <v>1840</v>
      </c>
      <c r="E11" s="51"/>
      <c r="F11" s="7"/>
      <c r="G11" s="23">
        <f>'СВОД 2013'!$B$224</f>
        <v>3.03</v>
      </c>
      <c r="H11" s="7">
        <f t="shared" si="0"/>
        <v>0</v>
      </c>
      <c r="I11" s="10">
        <f>500+500</f>
        <v>1000</v>
      </c>
      <c r="J11" s="9">
        <f t="shared" si="1"/>
        <v>-1000</v>
      </c>
    </row>
    <row r="12" spans="1:11" ht="15.95" customHeight="1" x14ac:dyDescent="0.25">
      <c r="A12" s="45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'Октябрь 2014'!E12</f>
        <v>30.52</v>
      </c>
      <c r="E12" s="51"/>
      <c r="F12" s="7"/>
      <c r="G12" s="23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5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'Октябрь 2014'!E13</f>
        <v>26</v>
      </c>
      <c r="E13" s="51"/>
      <c r="F13" s="7"/>
      <c r="G13" s="23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5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'Октябрь 2014'!E14</f>
        <v>224</v>
      </c>
      <c r="E14" s="51"/>
      <c r="F14" s="7"/>
      <c r="G14" s="23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5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'Октябрь 2014'!E15</f>
        <v>0</v>
      </c>
      <c r="E15" s="51"/>
      <c r="F15" s="7"/>
      <c r="G15" s="23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5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'Октябрь 2014'!E16</f>
        <v>6458</v>
      </c>
      <c r="E16" s="51"/>
      <c r="F16" s="7"/>
      <c r="G16" s="23">
        <f>'СВОД 2013'!$B$224</f>
        <v>3.03</v>
      </c>
      <c r="H16" s="7">
        <f t="shared" si="0"/>
        <v>0</v>
      </c>
      <c r="I16" s="10">
        <f>3227.84+5120.7</f>
        <v>8348.5400000000009</v>
      </c>
      <c r="J16" s="9">
        <f t="shared" si="1"/>
        <v>-8348.5400000000009</v>
      </c>
    </row>
    <row r="17" spans="1:10" ht="15.95" customHeight="1" x14ac:dyDescent="0.25">
      <c r="A17" s="45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'Октябрь 2014'!E17</f>
        <v>1339</v>
      </c>
      <c r="E17" s="51"/>
      <c r="F17" s="7"/>
      <c r="G17" s="23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5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'Октябрь 2014'!E18</f>
        <v>2058</v>
      </c>
      <c r="E18" s="51"/>
      <c r="F18" s="7"/>
      <c r="G18" s="23">
        <f>'СВОД 2013'!$B$224</f>
        <v>3.03</v>
      </c>
      <c r="H18" s="7">
        <f t="shared" si="0"/>
        <v>0</v>
      </c>
      <c r="I18" s="10">
        <v>3100</v>
      </c>
      <c r="J18" s="9">
        <f t="shared" si="1"/>
        <v>-3100</v>
      </c>
    </row>
    <row r="19" spans="1:10" ht="15.95" customHeight="1" x14ac:dyDescent="0.25">
      <c r="A19" s="45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'Октябрь 2014'!E19</f>
        <v>0</v>
      </c>
      <c r="E19" s="51"/>
      <c r="F19" s="7"/>
      <c r="G19" s="23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5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'Октябрь 2014'!E20</f>
        <v>615</v>
      </c>
      <c r="E20" s="51"/>
      <c r="F20" s="7"/>
      <c r="G20" s="23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5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'Октябрь 2014'!E21</f>
        <v>6507</v>
      </c>
      <c r="E21" s="51"/>
      <c r="F21" s="7"/>
      <c r="G21" s="23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5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'Октябрь 2014'!E22</f>
        <v>2656</v>
      </c>
      <c r="E22" s="51"/>
      <c r="F22" s="7"/>
      <c r="G22" s="23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5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'Октябрь 2014'!E23</f>
        <v>0</v>
      </c>
      <c r="E23" s="51"/>
      <c r="F23" s="7"/>
      <c r="G23" s="23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5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'Октябрь 2014'!E24</f>
        <v>21840</v>
      </c>
      <c r="E24" s="51"/>
      <c r="F24" s="7"/>
      <c r="G24" s="23">
        <f>'СВОД 2013'!$B$224</f>
        <v>3.03</v>
      </c>
      <c r="H24" s="7">
        <f>ROUND(F24*G24,2)</f>
        <v>0</v>
      </c>
      <c r="I24" s="10">
        <v>0</v>
      </c>
      <c r="J24" s="9">
        <f t="shared" si="1"/>
        <v>0</v>
      </c>
    </row>
    <row r="25" spans="1:10" ht="15.95" customHeight="1" x14ac:dyDescent="0.25">
      <c r="A25" s="45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'Октябрь 2014'!E25</f>
        <v>4270</v>
      </c>
      <c r="E25" s="51"/>
      <c r="F25" s="7"/>
      <c r="G25" s="23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5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'Октябрь 2014'!E26</f>
        <v>1259.24</v>
      </c>
      <c r="E26" s="51"/>
      <c r="F26" s="7"/>
      <c r="G26" s="23">
        <f>'СВОД 2013'!$B$224</f>
        <v>3.03</v>
      </c>
      <c r="H26" s="7">
        <f t="shared" ref="H26:H91" si="2">ROUND(F26*G26,2)</f>
        <v>0</v>
      </c>
      <c r="I26" s="10">
        <v>0</v>
      </c>
      <c r="J26" s="9">
        <f t="shared" si="1"/>
        <v>0</v>
      </c>
    </row>
    <row r="27" spans="1:10" ht="15.95" customHeight="1" x14ac:dyDescent="0.25">
      <c r="A27" s="45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'Октябрь 2014'!E27</f>
        <v>389</v>
      </c>
      <c r="E27" s="51"/>
      <c r="F27" s="7"/>
      <c r="G27" s="23">
        <f>'СВОД 2013'!$B$224</f>
        <v>3.03</v>
      </c>
      <c r="H27" s="7">
        <f t="shared" si="2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5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'Октябрь 2014'!E28</f>
        <v>1401</v>
      </c>
      <c r="E28" s="51"/>
      <c r="F28" s="7"/>
      <c r="G28" s="23">
        <f>'СВОД 2013'!$B$224</f>
        <v>3.03</v>
      </c>
      <c r="H28" s="7">
        <f t="shared" si="2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5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'Октябрь 2014'!E29</f>
        <v>2089</v>
      </c>
      <c r="E29" s="51"/>
      <c r="F29" s="7"/>
      <c r="G29" s="23">
        <f>'СВОД 2013'!$B$224</f>
        <v>3.03</v>
      </c>
      <c r="H29" s="7">
        <f t="shared" si="2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5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'Октябрь 2014'!E30</f>
        <v>1414</v>
      </c>
      <c r="E30" s="51"/>
      <c r="F30" s="7"/>
      <c r="G30" s="23">
        <f>'СВОД 2013'!$B$224</f>
        <v>3.03</v>
      </c>
      <c r="H30" s="7">
        <f t="shared" si="2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5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'Октябрь 2014'!E31</f>
        <v>590.79</v>
      </c>
      <c r="E31" s="51"/>
      <c r="F31" s="7"/>
      <c r="G31" s="23">
        <f>'СВОД 2013'!$B$224</f>
        <v>3.03</v>
      </c>
      <c r="H31" s="7">
        <f t="shared" si="2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5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'Октябрь 2014'!E32</f>
        <v>0</v>
      </c>
      <c r="E32" s="51"/>
      <c r="F32" s="7"/>
      <c r="G32" s="23">
        <f>'СВОД 2013'!$B$224</f>
        <v>3.03</v>
      </c>
      <c r="H32" s="7">
        <f t="shared" si="2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5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'Октябрь 2014'!E33</f>
        <v>0</v>
      </c>
      <c r="E33" s="51"/>
      <c r="F33" s="7"/>
      <c r="G33" s="23">
        <f>'СВОД 2013'!$B$224</f>
        <v>3.03</v>
      </c>
      <c r="H33" s="7">
        <f t="shared" si="2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5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'Октябрь 2014'!E34</f>
        <v>3664</v>
      </c>
      <c r="E34" s="51"/>
      <c r="F34" s="7"/>
      <c r="G34" s="23">
        <f>'СВОД 2013'!$B$224</f>
        <v>3.03</v>
      </c>
      <c r="H34" s="7">
        <f t="shared" si="2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5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'Октябрь 2014'!E35</f>
        <v>0</v>
      </c>
      <c r="E35" s="51"/>
      <c r="F35" s="7"/>
      <c r="G35" s="23">
        <f>'СВОД 2013'!$B$224</f>
        <v>3.03</v>
      </c>
      <c r="H35" s="7">
        <f t="shared" si="2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5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'Октябрь 2014'!E36</f>
        <v>7.64</v>
      </c>
      <c r="E36" s="51"/>
      <c r="F36" s="7"/>
      <c r="G36" s="23">
        <f>'СВОД 2013'!$B$224</f>
        <v>3.03</v>
      </c>
      <c r="H36" s="7">
        <f t="shared" si="2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5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'Октябрь 2014'!E37</f>
        <v>227</v>
      </c>
      <c r="E37" s="51"/>
      <c r="F37" s="7"/>
      <c r="G37" s="23">
        <f>'СВОД 2013'!$B$224</f>
        <v>3.03</v>
      </c>
      <c r="H37" s="7">
        <f t="shared" si="2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5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'Октябрь 2014'!E38</f>
        <v>0</v>
      </c>
      <c r="E38" s="51"/>
      <c r="F38" s="7"/>
      <c r="G38" s="23">
        <f>'СВОД 2013'!$B$224</f>
        <v>3.03</v>
      </c>
      <c r="H38" s="7">
        <f t="shared" si="2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5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'Октябрь 2014'!E39</f>
        <v>0</v>
      </c>
      <c r="E39" s="51"/>
      <c r="F39" s="7"/>
      <c r="G39" s="23">
        <f>'СВОД 2013'!$B$224</f>
        <v>3.03</v>
      </c>
      <c r="H39" s="7">
        <f t="shared" si="2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5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'Октябрь 2014'!E40</f>
        <v>3870.19</v>
      </c>
      <c r="E40" s="51"/>
      <c r="F40" s="7"/>
      <c r="G40" s="23">
        <f>'СВОД 2013'!$B$224</f>
        <v>3.03</v>
      </c>
      <c r="H40" s="7">
        <f t="shared" si="2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5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'Октябрь 2014'!E41</f>
        <v>82.59</v>
      </c>
      <c r="E41" s="51"/>
      <c r="F41" s="7"/>
      <c r="G41" s="23">
        <f>'СВОД 2013'!$B$224</f>
        <v>3.03</v>
      </c>
      <c r="H41" s="7">
        <f t="shared" si="2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5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'Октябрь 2014'!E42</f>
        <v>0</v>
      </c>
      <c r="E42" s="51"/>
      <c r="F42" s="7"/>
      <c r="G42" s="23">
        <f>'СВОД 2013'!$B$224</f>
        <v>3.03</v>
      </c>
      <c r="H42" s="7">
        <f t="shared" si="2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5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'Октябрь 2014'!E43</f>
        <v>8212</v>
      </c>
      <c r="E43" s="51"/>
      <c r="F43" s="7"/>
      <c r="G43" s="23">
        <f>'СВОД 2013'!$B$224</f>
        <v>3.03</v>
      </c>
      <c r="H43" s="7">
        <f t="shared" si="2"/>
        <v>0</v>
      </c>
      <c r="I43" s="10">
        <v>6200</v>
      </c>
      <c r="J43" s="9">
        <f t="shared" si="1"/>
        <v>-6200</v>
      </c>
    </row>
    <row r="44" spans="1:10" ht="15.95" customHeight="1" x14ac:dyDescent="0.25">
      <c r="A44" s="45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'Октябрь 2014'!E44</f>
        <v>241</v>
      </c>
      <c r="E44" s="51"/>
      <c r="F44" s="7"/>
      <c r="G44" s="23">
        <f>'СВОД 2013'!$B$224</f>
        <v>3.03</v>
      </c>
      <c r="H44" s="7">
        <f t="shared" si="2"/>
        <v>0</v>
      </c>
      <c r="I44" s="10">
        <v>1000</v>
      </c>
      <c r="J44" s="9">
        <f t="shared" si="1"/>
        <v>-1000</v>
      </c>
    </row>
    <row r="45" spans="1:10" ht="15.95" customHeight="1" x14ac:dyDescent="0.25">
      <c r="A45" s="45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'Октябрь 2014'!E45</f>
        <v>0</v>
      </c>
      <c r="E45" s="51"/>
      <c r="F45" s="7"/>
      <c r="G45" s="23">
        <f>'СВОД 2013'!$B$224</f>
        <v>3.03</v>
      </c>
      <c r="H45" s="7">
        <f t="shared" si="2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5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'Октябрь 2014'!E46</f>
        <v>353</v>
      </c>
      <c r="E46" s="51"/>
      <c r="F46" s="7"/>
      <c r="G46" s="23">
        <f>'СВОД 2013'!$B$224</f>
        <v>3.03</v>
      </c>
      <c r="H46" s="7">
        <f t="shared" si="2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5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'Октябрь 2014'!E47</f>
        <v>0</v>
      </c>
      <c r="E47" s="51"/>
      <c r="F47" s="7"/>
      <c r="G47" s="23">
        <f>'СВОД 2013'!$B$224</f>
        <v>3.03</v>
      </c>
      <c r="H47" s="7">
        <f t="shared" si="2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5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'Октябрь 2014'!E48</f>
        <v>28888</v>
      </c>
      <c r="E48" s="51"/>
      <c r="F48" s="7"/>
      <c r="G48" s="23">
        <f>'СВОД 2013'!$B$224</f>
        <v>3.03</v>
      </c>
      <c r="H48" s="7">
        <f t="shared" si="2"/>
        <v>0</v>
      </c>
      <c r="I48" s="10">
        <v>18480</v>
      </c>
      <c r="J48" s="9">
        <f t="shared" si="1"/>
        <v>-18480</v>
      </c>
    </row>
    <row r="49" spans="1:10" ht="15.95" customHeight="1" x14ac:dyDescent="0.25">
      <c r="A49" s="45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'Октябрь 2014'!E49</f>
        <v>520.92999999999995</v>
      </c>
      <c r="E49" s="51"/>
      <c r="F49" s="7"/>
      <c r="G49" s="23">
        <f>'СВОД 2013'!$B$224</f>
        <v>3.03</v>
      </c>
      <c r="H49" s="7">
        <f t="shared" si="2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5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'Октябрь 2014'!E50</f>
        <v>819</v>
      </c>
      <c r="E50" s="51"/>
      <c r="F50" s="7"/>
      <c r="G50" s="23">
        <f>'СВОД 2013'!$B$224</f>
        <v>3.03</v>
      </c>
      <c r="H50" s="7">
        <f t="shared" si="2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5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'Октябрь 2014'!E51</f>
        <v>0</v>
      </c>
      <c r="E51" s="51"/>
      <c r="F51" s="7"/>
      <c r="G51" s="23">
        <f>'СВОД 2013'!$B$224</f>
        <v>3.03</v>
      </c>
      <c r="H51" s="7">
        <f t="shared" si="2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5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'Октябрь 2014'!E52</f>
        <v>142.75</v>
      </c>
      <c r="E52" s="51"/>
      <c r="F52" s="7"/>
      <c r="G52" s="23">
        <f>'СВОД 2013'!$B$224</f>
        <v>3.03</v>
      </c>
      <c r="H52" s="7">
        <f t="shared" si="2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5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'Октябрь 2014'!E53</f>
        <v>0.57999999999999996</v>
      </c>
      <c r="E53" s="51"/>
      <c r="F53" s="7"/>
      <c r="G53" s="23">
        <f>'СВОД 2013'!$B$224</f>
        <v>3.03</v>
      </c>
      <c r="H53" s="7">
        <f t="shared" si="2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5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'Октябрь 2014'!E54</f>
        <v>1589</v>
      </c>
      <c r="E54" s="51"/>
      <c r="F54" s="7"/>
      <c r="G54" s="23">
        <f>'СВОД 2013'!$B$224</f>
        <v>3.03</v>
      </c>
      <c r="H54" s="7">
        <f t="shared" si="2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5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'Октябрь 2014'!E55</f>
        <v>0</v>
      </c>
      <c r="E55" s="51"/>
      <c r="F55" s="7"/>
      <c r="G55" s="23">
        <f>'СВОД 2013'!$B$224</f>
        <v>3.03</v>
      </c>
      <c r="H55" s="7">
        <f t="shared" si="2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5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'Октябрь 2014'!E56</f>
        <v>855</v>
      </c>
      <c r="E56" s="51"/>
      <c r="F56" s="7"/>
      <c r="G56" s="23">
        <f>'СВОД 2013'!$B$224</f>
        <v>3.03</v>
      </c>
      <c r="H56" s="7">
        <f t="shared" si="2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5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'Октябрь 2014'!E57</f>
        <v>0</v>
      </c>
      <c r="E57" s="51"/>
      <c r="F57" s="7"/>
      <c r="G57" s="23">
        <f>'СВОД 2013'!$B$224</f>
        <v>3.03</v>
      </c>
      <c r="H57" s="7">
        <f t="shared" si="2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5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'Октябрь 2014'!E58</f>
        <v>1235</v>
      </c>
      <c r="E58" s="51"/>
      <c r="F58" s="7"/>
      <c r="G58" s="23">
        <f>'СВОД 2013'!$B$224</f>
        <v>3.03</v>
      </c>
      <c r="H58" s="7">
        <f t="shared" si="2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5" t="str">
        <f>'СВОД 2014'!$A59</f>
        <v>Арсенова З. В.</v>
      </c>
      <c r="B59" s="1">
        <v>44</v>
      </c>
      <c r="C59" s="17" t="s">
        <v>120</v>
      </c>
      <c r="D59" s="49">
        <f>'Октябрь 2014'!E59</f>
        <v>92.72</v>
      </c>
      <c r="E59" s="51"/>
      <c r="F59" s="7"/>
      <c r="G59" s="23">
        <f>'СВОД 2013'!$B$224</f>
        <v>3.03</v>
      </c>
      <c r="H59" s="7">
        <f t="shared" ref="H59" si="3">ROUND(F59*G59,2)</f>
        <v>0</v>
      </c>
      <c r="I59" s="10">
        <v>0</v>
      </c>
      <c r="J59" s="9">
        <f t="shared" ref="J59" si="4">H59-I59</f>
        <v>0</v>
      </c>
    </row>
    <row r="60" spans="1:10" ht="15.95" customHeight="1" x14ac:dyDescent="0.25">
      <c r="A60" s="45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'Октябрь 2014'!E60</f>
        <v>0</v>
      </c>
      <c r="E60" s="51"/>
      <c r="F60" s="7"/>
      <c r="G60" s="23">
        <f>'СВОД 2013'!$B$224</f>
        <v>3.03</v>
      </c>
      <c r="H60" s="7">
        <f t="shared" si="2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5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'Октябрь 2014'!E61</f>
        <v>0.59</v>
      </c>
      <c r="E61" s="51"/>
      <c r="F61" s="7"/>
      <c r="G61" s="23">
        <f>'СВОД 2013'!$B$224</f>
        <v>3.03</v>
      </c>
      <c r="H61" s="7">
        <f t="shared" si="2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5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'Октябрь 2014'!E62</f>
        <v>315</v>
      </c>
      <c r="E62" s="51"/>
      <c r="F62" s="7"/>
      <c r="G62" s="23">
        <f>'СВОД 2013'!$B$224</f>
        <v>3.03</v>
      </c>
      <c r="H62" s="7">
        <f t="shared" si="2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5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'Октябрь 2014'!E63</f>
        <v>2596</v>
      </c>
      <c r="E63" s="51"/>
      <c r="F63" s="7"/>
      <c r="G63" s="23">
        <f>'СВОД 2013'!$B$224</f>
        <v>3.03</v>
      </c>
      <c r="H63" s="7">
        <f t="shared" si="2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5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'Октябрь 2014'!E64</f>
        <v>1242</v>
      </c>
      <c r="E64" s="51"/>
      <c r="F64" s="7"/>
      <c r="G64" s="23">
        <f>'СВОД 2013'!$B$224</f>
        <v>3.03</v>
      </c>
      <c r="H64" s="7">
        <f t="shared" si="2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5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'Октябрь 2014'!E65</f>
        <v>771</v>
      </c>
      <c r="E65" s="51"/>
      <c r="F65" s="7"/>
      <c r="G65" s="23">
        <f>'СВОД 2013'!$B$224</f>
        <v>3.03</v>
      </c>
      <c r="H65" s="7">
        <f t="shared" si="2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5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'Октябрь 2014'!E66</f>
        <v>0</v>
      </c>
      <c r="E66" s="51"/>
      <c r="F66" s="7"/>
      <c r="G66" s="23">
        <f>'СВОД 2013'!$B$224</f>
        <v>3.03</v>
      </c>
      <c r="H66" s="7">
        <f t="shared" si="2"/>
        <v>0</v>
      </c>
      <c r="I66" s="10">
        <v>0</v>
      </c>
      <c r="J66" s="9">
        <f t="shared" si="1"/>
        <v>0</v>
      </c>
    </row>
    <row r="67" spans="1:10" ht="15.95" customHeight="1" x14ac:dyDescent="0.25">
      <c r="A67" s="45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'Октябрь 2014'!E67</f>
        <v>15</v>
      </c>
      <c r="E67" s="51"/>
      <c r="F67" s="7"/>
      <c r="G67" s="23">
        <f>'СВОД 2013'!$B$224</f>
        <v>3.03</v>
      </c>
      <c r="H67" s="7">
        <f t="shared" si="2"/>
        <v>0</v>
      </c>
      <c r="I67" s="10">
        <v>0</v>
      </c>
      <c r="J67" s="9">
        <f t="shared" si="1"/>
        <v>0</v>
      </c>
    </row>
    <row r="68" spans="1:10" ht="15.95" customHeight="1" x14ac:dyDescent="0.25">
      <c r="A68" s="45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'Октябрь 2014'!E68</f>
        <v>0</v>
      </c>
      <c r="E68" s="51"/>
      <c r="F68" s="7"/>
      <c r="G68" s="23">
        <f>'СВОД 2013'!$B$224</f>
        <v>3.03</v>
      </c>
      <c r="H68" s="7">
        <f t="shared" si="2"/>
        <v>0</v>
      </c>
      <c r="I68" s="10">
        <v>0</v>
      </c>
      <c r="J68" s="9">
        <f t="shared" ref="J68:J134" si="5">H68-I68</f>
        <v>0</v>
      </c>
    </row>
    <row r="69" spans="1:10" ht="15.95" customHeight="1" x14ac:dyDescent="0.25">
      <c r="A69" s="45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'Октябрь 2014'!E69</f>
        <v>9.5</v>
      </c>
      <c r="E69" s="51"/>
      <c r="F69" s="7"/>
      <c r="G69" s="23">
        <f>'СВОД 2013'!$B$224</f>
        <v>3.03</v>
      </c>
      <c r="H69" s="7">
        <f t="shared" si="2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45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'Октябрь 2014'!E70</f>
        <v>2923</v>
      </c>
      <c r="E70" s="51"/>
      <c r="F70" s="7"/>
      <c r="G70" s="23">
        <f>'СВОД 2013'!$B$224</f>
        <v>3.03</v>
      </c>
      <c r="H70" s="7">
        <f t="shared" si="2"/>
        <v>0</v>
      </c>
      <c r="I70" s="10">
        <v>4560</v>
      </c>
      <c r="J70" s="9">
        <f t="shared" si="5"/>
        <v>-4560</v>
      </c>
    </row>
    <row r="71" spans="1:10" ht="15.95" customHeight="1" x14ac:dyDescent="0.25">
      <c r="A71" s="45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'Октябрь 2014'!E71</f>
        <v>2.91</v>
      </c>
      <c r="E71" s="51"/>
      <c r="F71" s="7"/>
      <c r="G71" s="23">
        <f>'СВОД 2013'!$B$224</f>
        <v>3.03</v>
      </c>
      <c r="H71" s="7">
        <f t="shared" si="2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45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'Октябрь 2014'!E72</f>
        <v>225</v>
      </c>
      <c r="E72" s="51"/>
      <c r="F72" s="7"/>
      <c r="G72" s="23">
        <f>'СВОД 2013'!$B$224</f>
        <v>3.03</v>
      </c>
      <c r="H72" s="7">
        <f t="shared" si="2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45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'Октябрь 2014'!E73</f>
        <v>7.78</v>
      </c>
      <c r="E73" s="51"/>
      <c r="F73" s="7"/>
      <c r="G73" s="23">
        <f>'СВОД 2013'!$B$224</f>
        <v>3.03</v>
      </c>
      <c r="H73" s="7">
        <f t="shared" si="2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45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'Октябрь 2014'!E74</f>
        <v>118.02</v>
      </c>
      <c r="E74" s="51"/>
      <c r="F74" s="7"/>
      <c r="G74" s="23">
        <f>'СВОД 2013'!$B$224</f>
        <v>3.03</v>
      </c>
      <c r="H74" s="7">
        <f t="shared" si="2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45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'Октябрь 2014'!E75</f>
        <v>0</v>
      </c>
      <c r="E75" s="51"/>
      <c r="F75" s="7"/>
      <c r="G75" s="23">
        <f>'СВОД 2013'!$B$224</f>
        <v>3.03</v>
      </c>
      <c r="H75" s="7">
        <f t="shared" si="2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45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'Октябрь 2014'!E76</f>
        <v>0</v>
      </c>
      <c r="E76" s="51"/>
      <c r="F76" s="7"/>
      <c r="G76" s="23">
        <f>'СВОД 2013'!$B$224</f>
        <v>3.03</v>
      </c>
      <c r="H76" s="7">
        <f t="shared" si="2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45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'Октябрь 2014'!E77</f>
        <v>0</v>
      </c>
      <c r="E77" s="51"/>
      <c r="F77" s="7"/>
      <c r="G77" s="23">
        <f>'СВОД 2013'!$B$224</f>
        <v>3.03</v>
      </c>
      <c r="H77" s="7">
        <f t="shared" si="2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45"/>
      <c r="B78" s="1">
        <v>62</v>
      </c>
      <c r="C78" s="17" t="s">
        <v>120</v>
      </c>
      <c r="D78" s="49">
        <v>0</v>
      </c>
      <c r="E78" s="51"/>
      <c r="F78" s="7"/>
      <c r="G78" s="23"/>
      <c r="H78" s="7"/>
      <c r="I78" s="10"/>
      <c r="J78" s="9"/>
    </row>
    <row r="79" spans="1:10" ht="15.95" customHeight="1" x14ac:dyDescent="0.25">
      <c r="A79" s="45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'Октябрь 2014'!E79</f>
        <v>0</v>
      </c>
      <c r="E79" s="51"/>
      <c r="F79" s="7"/>
      <c r="G79" s="23">
        <f>'СВОД 2013'!$B$224</f>
        <v>3.03</v>
      </c>
      <c r="H79" s="7">
        <f t="shared" si="2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45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'Октябрь 2014'!E80</f>
        <v>0</v>
      </c>
      <c r="E80" s="51"/>
      <c r="F80" s="7"/>
      <c r="G80" s="23">
        <f>'СВОД 2013'!$B$224</f>
        <v>3.03</v>
      </c>
      <c r="H80" s="7">
        <f t="shared" si="2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45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'Октябрь 2014'!E81</f>
        <v>0</v>
      </c>
      <c r="E81" s="51"/>
      <c r="F81" s="7"/>
      <c r="G81" s="23">
        <f>'СВОД 2013'!$B$224</f>
        <v>3.03</v>
      </c>
      <c r="H81" s="7">
        <f t="shared" si="2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45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'Октябрь 2014'!E82</f>
        <v>0</v>
      </c>
      <c r="E82" s="51"/>
      <c r="F82" s="7"/>
      <c r="G82" s="23">
        <f>'СВОД 2013'!$B$224</f>
        <v>3.03</v>
      </c>
      <c r="H82" s="7">
        <f t="shared" si="2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45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'Октябрь 2014'!E83</f>
        <v>0</v>
      </c>
      <c r="E83" s="51"/>
      <c r="F83" s="7"/>
      <c r="G83" s="23">
        <f>'СВОД 2013'!$B$224</f>
        <v>3.03</v>
      </c>
      <c r="H83" s="7">
        <f t="shared" si="2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45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'Октябрь 2014'!E84</f>
        <v>0</v>
      </c>
      <c r="E84" s="51"/>
      <c r="F84" s="7"/>
      <c r="G84" s="23">
        <f>'СВОД 2013'!$B$224</f>
        <v>3.03</v>
      </c>
      <c r="H84" s="7">
        <f t="shared" si="2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45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'Октябрь 2014'!E85</f>
        <v>0</v>
      </c>
      <c r="E85" s="51"/>
      <c r="F85" s="7"/>
      <c r="G85" s="23">
        <f>'СВОД 2013'!$B$224</f>
        <v>3.03</v>
      </c>
      <c r="H85" s="7">
        <f t="shared" si="2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45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'Октябрь 2014'!E86</f>
        <v>0</v>
      </c>
      <c r="E86" s="51"/>
      <c r="F86" s="7"/>
      <c r="G86" s="23">
        <f>'СВОД 2013'!$B$224</f>
        <v>3.03</v>
      </c>
      <c r="H86" s="7">
        <f t="shared" si="2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45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'Октябрь 2014'!E87</f>
        <v>0</v>
      </c>
      <c r="E87" s="51"/>
      <c r="F87" s="7"/>
      <c r="G87" s="23">
        <f>'СВОД 2013'!$B$224</f>
        <v>3.03</v>
      </c>
      <c r="H87" s="7">
        <f t="shared" si="2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45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'Октябрь 2014'!E88</f>
        <v>0</v>
      </c>
      <c r="E88" s="51"/>
      <c r="F88" s="7"/>
      <c r="G88" s="23">
        <f>'СВОД 2013'!$B$224</f>
        <v>3.03</v>
      </c>
      <c r="H88" s="7">
        <f t="shared" si="2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45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'Октябрь 2014'!E89</f>
        <v>0</v>
      </c>
      <c r="E89" s="51"/>
      <c r="F89" s="7"/>
      <c r="G89" s="23">
        <f>'СВОД 2013'!$B$224</f>
        <v>3.03</v>
      </c>
      <c r="H89" s="7">
        <f t="shared" si="2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45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'Октябрь 2014'!E90</f>
        <v>0</v>
      </c>
      <c r="E90" s="51"/>
      <c r="F90" s="7"/>
      <c r="G90" s="23">
        <f>'СВОД 2013'!$B$224</f>
        <v>3.03</v>
      </c>
      <c r="H90" s="7">
        <f t="shared" si="2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45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'Октябрь 2014'!E91</f>
        <v>0</v>
      </c>
      <c r="E91" s="51"/>
      <c r="F91" s="7"/>
      <c r="G91" s="23">
        <f>'СВОД 2013'!$B$224</f>
        <v>3.03</v>
      </c>
      <c r="H91" s="7">
        <f t="shared" si="2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5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'Октябрь 2014'!E92</f>
        <v>7.22</v>
      </c>
      <c r="E92" s="51"/>
      <c r="F92" s="7"/>
      <c r="G92" s="23">
        <f>'СВОД 2013'!$B$224</f>
        <v>3.03</v>
      </c>
      <c r="H92" s="7">
        <f t="shared" ref="H92:H157" si="6">ROUND(F92*G92,2)</f>
        <v>0</v>
      </c>
      <c r="I92" s="10">
        <v>0</v>
      </c>
      <c r="J92" s="9">
        <f t="shared" si="5"/>
        <v>0</v>
      </c>
    </row>
    <row r="93" spans="1:10" ht="15.95" customHeight="1" x14ac:dyDescent="0.25">
      <c r="A93" s="45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'Октябрь 2014'!E93</f>
        <v>3834</v>
      </c>
      <c r="E93" s="51"/>
      <c r="F93" s="7"/>
      <c r="G93" s="23">
        <f>'СВОД 2013'!$B$224</f>
        <v>3.03</v>
      </c>
      <c r="H93" s="7">
        <f t="shared" si="6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45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'Октябрь 2014'!E94</f>
        <v>703.4</v>
      </c>
      <c r="E94" s="51"/>
      <c r="F94" s="7"/>
      <c r="G94" s="23">
        <f>'СВОД 2013'!$B$224</f>
        <v>3.03</v>
      </c>
      <c r="H94" s="7">
        <f t="shared" si="6"/>
        <v>0</v>
      </c>
      <c r="I94" s="10">
        <v>0</v>
      </c>
      <c r="J94" s="9">
        <f t="shared" si="5"/>
        <v>0</v>
      </c>
    </row>
    <row r="95" spans="1:10" ht="15.95" customHeight="1" x14ac:dyDescent="0.25">
      <c r="A95" s="45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'Октябрь 2014'!E95</f>
        <v>0</v>
      </c>
      <c r="E95" s="51"/>
      <c r="F95" s="7"/>
      <c r="G95" s="23">
        <f>'СВОД 2013'!$B$224</f>
        <v>3.03</v>
      </c>
      <c r="H95" s="7">
        <f t="shared" si="6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45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'Октябрь 2014'!E96</f>
        <v>0</v>
      </c>
      <c r="E96" s="51"/>
      <c r="F96" s="7"/>
      <c r="G96" s="23">
        <f>'СВОД 2013'!$B$224</f>
        <v>3.03</v>
      </c>
      <c r="H96" s="7">
        <f t="shared" si="6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45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'Октябрь 2014'!E97</f>
        <v>1378</v>
      </c>
      <c r="E97" s="51"/>
      <c r="F97" s="7"/>
      <c r="G97" s="23">
        <f>'СВОД 2013'!$B$224</f>
        <v>3.03</v>
      </c>
      <c r="H97" s="7">
        <f t="shared" si="6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45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'Октябрь 2014'!E98</f>
        <v>0</v>
      </c>
      <c r="E98" s="51"/>
      <c r="F98" s="7"/>
      <c r="G98" s="23">
        <f>'СВОД 2013'!$B$224</f>
        <v>3.03</v>
      </c>
      <c r="H98" s="7">
        <f t="shared" si="6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45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'Октябрь 2014'!E99</f>
        <v>0</v>
      </c>
      <c r="E99" s="51"/>
      <c r="F99" s="7"/>
      <c r="G99" s="23">
        <f>'СВОД 2013'!$B$224</f>
        <v>3.03</v>
      </c>
      <c r="H99" s="7">
        <f t="shared" si="6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5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'Октябрь 2014'!E100</f>
        <v>0</v>
      </c>
      <c r="E100" s="51"/>
      <c r="F100" s="7"/>
      <c r="G100" s="23">
        <f>'СВОД 2013'!$B$224</f>
        <v>3.03</v>
      </c>
      <c r="H100" s="7">
        <f t="shared" si="6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5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'Октябрь 2014'!E101</f>
        <v>0</v>
      </c>
      <c r="E101" s="51"/>
      <c r="F101" s="7"/>
      <c r="G101" s="23">
        <f>'СВОД 2013'!$B$224</f>
        <v>3.03</v>
      </c>
      <c r="H101" s="7">
        <f t="shared" si="6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5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'Октябрь 2014'!E102</f>
        <v>0</v>
      </c>
      <c r="E102" s="51"/>
      <c r="F102" s="7"/>
      <c r="G102" s="23">
        <f>'СВОД 2013'!$B$224</f>
        <v>3.03</v>
      </c>
      <c r="H102" s="7">
        <f t="shared" si="6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45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'Октябрь 2014'!E103</f>
        <v>0</v>
      </c>
      <c r="E103" s="51"/>
      <c r="F103" s="7"/>
      <c r="G103" s="23">
        <f>'СВОД 2013'!$B$224</f>
        <v>3.03</v>
      </c>
      <c r="H103" s="7">
        <f t="shared" si="6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5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'Октябрь 2014'!E104</f>
        <v>0</v>
      </c>
      <c r="E104" s="51"/>
      <c r="F104" s="7"/>
      <c r="G104" s="23">
        <f>'СВОД 2013'!$B$224</f>
        <v>3.03</v>
      </c>
      <c r="H104" s="7">
        <f t="shared" si="6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5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'Октябрь 2014'!E105</f>
        <v>0</v>
      </c>
      <c r="E105" s="51"/>
      <c r="F105" s="7"/>
      <c r="G105" s="23">
        <f>'СВОД 2013'!$B$224</f>
        <v>3.03</v>
      </c>
      <c r="H105" s="7">
        <f t="shared" si="6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5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'Октябрь 2014'!E106</f>
        <v>0</v>
      </c>
      <c r="E106" s="51"/>
      <c r="F106" s="7"/>
      <c r="G106" s="23">
        <f>'СВОД 2013'!$B$224</f>
        <v>3.03</v>
      </c>
      <c r="H106" s="7">
        <f t="shared" si="6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45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'Октябрь 2014'!E107</f>
        <v>2817</v>
      </c>
      <c r="E107" s="51"/>
      <c r="F107" s="7"/>
      <c r="G107" s="23">
        <f>'СВОД 2013'!$B$224</f>
        <v>3.03</v>
      </c>
      <c r="H107" s="7">
        <f t="shared" si="6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45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'Октябрь 2014'!E108</f>
        <v>0</v>
      </c>
      <c r="E108" s="51"/>
      <c r="F108" s="7"/>
      <c r="G108" s="23">
        <f>'СВОД 2013'!$B$224</f>
        <v>3.03</v>
      </c>
      <c r="H108" s="7">
        <f t="shared" si="6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45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'Октябрь 2014'!E109</f>
        <v>8.5</v>
      </c>
      <c r="E109" s="51"/>
      <c r="F109" s="7"/>
      <c r="G109" s="23">
        <f>'СВОД 2013'!$B$224</f>
        <v>3.03</v>
      </c>
      <c r="H109" s="7">
        <f t="shared" si="6"/>
        <v>0</v>
      </c>
      <c r="I109" s="10">
        <v>0</v>
      </c>
      <c r="J109" s="9">
        <f t="shared" si="5"/>
        <v>0</v>
      </c>
    </row>
    <row r="110" spans="1:10" ht="15.95" customHeight="1" x14ac:dyDescent="0.25">
      <c r="A110" s="45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'Октябрь 2014'!E110</f>
        <v>545</v>
      </c>
      <c r="E110" s="51"/>
      <c r="F110" s="7"/>
      <c r="G110" s="23">
        <f>'СВОД 2013'!$B$224</f>
        <v>3.03</v>
      </c>
      <c r="H110" s="7">
        <f t="shared" si="6"/>
        <v>0</v>
      </c>
      <c r="I110" s="10">
        <v>217</v>
      </c>
      <c r="J110" s="9">
        <f t="shared" si="5"/>
        <v>-217</v>
      </c>
    </row>
    <row r="111" spans="1:10" ht="15.95" customHeight="1" x14ac:dyDescent="0.25">
      <c r="A111" s="45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'Октябрь 2014'!E111</f>
        <v>0</v>
      </c>
      <c r="E111" s="51"/>
      <c r="F111" s="7"/>
      <c r="G111" s="23">
        <f>'СВОД 2013'!$B$224</f>
        <v>3.03</v>
      </c>
      <c r="H111" s="7">
        <f t="shared" si="6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45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'Октябрь 2014'!E112</f>
        <v>2923</v>
      </c>
      <c r="E112" s="51"/>
      <c r="F112" s="7"/>
      <c r="G112" s="23">
        <f>'СВОД 2013'!$B$224</f>
        <v>3.03</v>
      </c>
      <c r="H112" s="7">
        <f t="shared" si="6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45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'Октябрь 2014'!E113</f>
        <v>0</v>
      </c>
      <c r="E113" s="51"/>
      <c r="F113" s="7"/>
      <c r="G113" s="23">
        <f>'СВОД 2013'!$B$224</f>
        <v>3.03</v>
      </c>
      <c r="H113" s="7">
        <f t="shared" si="6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45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'Октябрь 2014'!E114</f>
        <v>0</v>
      </c>
      <c r="E114" s="51"/>
      <c r="F114" s="7"/>
      <c r="G114" s="23">
        <f>'СВОД 2013'!$B$224</f>
        <v>3.03</v>
      </c>
      <c r="H114" s="7">
        <f t="shared" si="6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5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'Октябрь 2014'!E115</f>
        <v>0</v>
      </c>
      <c r="E115" s="51"/>
      <c r="F115" s="7"/>
      <c r="G115" s="23">
        <f>'СВОД 2013'!$B$224</f>
        <v>3.03</v>
      </c>
      <c r="H115" s="7">
        <f t="shared" si="6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5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'Октябрь 2014'!E116</f>
        <v>0</v>
      </c>
      <c r="E116" s="51"/>
      <c r="F116" s="7"/>
      <c r="G116" s="23">
        <f>'СВОД 2013'!$B$224</f>
        <v>3.03</v>
      </c>
      <c r="H116" s="7">
        <f t="shared" si="6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5"/>
      <c r="B117" s="1">
        <v>97</v>
      </c>
      <c r="C117" s="17" t="s">
        <v>120</v>
      </c>
      <c r="D117" s="49">
        <v>0</v>
      </c>
      <c r="E117" s="51"/>
      <c r="F117" s="7"/>
      <c r="G117" s="23">
        <f>'СВОД 2013'!$B$224</f>
        <v>3.03</v>
      </c>
      <c r="H117" s="7">
        <f t="shared" si="6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45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'Октябрь 2014'!E118</f>
        <v>0</v>
      </c>
      <c r="E118" s="51"/>
      <c r="F118" s="7"/>
      <c r="G118" s="23">
        <f>'СВОД 2013'!$B$224</f>
        <v>3.03</v>
      </c>
      <c r="H118" s="7">
        <f t="shared" si="6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45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f>'СВОД 2013'!$B$224</f>
        <v>3.03</v>
      </c>
      <c r="H119" s="7">
        <f t="shared" si="6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45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'Октябрь 2014'!E120</f>
        <v>154</v>
      </c>
      <c r="E120" s="51"/>
      <c r="F120" s="7"/>
      <c r="G120" s="23">
        <f>'СВОД 2013'!$B$224</f>
        <v>3.03</v>
      </c>
      <c r="H120" s="7">
        <f t="shared" si="6"/>
        <v>0</v>
      </c>
      <c r="I120" s="10">
        <v>0</v>
      </c>
      <c r="J120" s="9">
        <f t="shared" si="5"/>
        <v>0</v>
      </c>
    </row>
    <row r="121" spans="1:10" ht="15.95" customHeight="1" x14ac:dyDescent="0.25">
      <c r="A121" s="45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'Октябрь 2014'!E121</f>
        <v>1505</v>
      </c>
      <c r="E121" s="51"/>
      <c r="F121" s="7"/>
      <c r="G121" s="23">
        <f>'СВОД 2013'!$B$224</f>
        <v>3.03</v>
      </c>
      <c r="H121" s="7">
        <f t="shared" si="6"/>
        <v>0</v>
      </c>
      <c r="I121" s="10">
        <v>0</v>
      </c>
      <c r="J121" s="9">
        <f t="shared" si="5"/>
        <v>0</v>
      </c>
    </row>
    <row r="122" spans="1:10" ht="15.95" customHeight="1" x14ac:dyDescent="0.25">
      <c r="A122" s="45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'Октябрь 2014'!E122</f>
        <v>1287</v>
      </c>
      <c r="E122" s="51"/>
      <c r="F122" s="7"/>
      <c r="G122" s="23">
        <f>'СВОД 2013'!$B$224</f>
        <v>3.03</v>
      </c>
      <c r="H122" s="7">
        <f t="shared" si="6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45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'Октябрь 2014'!E123</f>
        <v>3967</v>
      </c>
      <c r="E123" s="51"/>
      <c r="F123" s="7"/>
      <c r="G123" s="23">
        <f>'СВОД 2013'!$B$224</f>
        <v>3.03</v>
      </c>
      <c r="H123" s="7">
        <f t="shared" si="6"/>
        <v>0</v>
      </c>
      <c r="I123" s="10">
        <v>0</v>
      </c>
      <c r="J123" s="9">
        <f t="shared" si="5"/>
        <v>0</v>
      </c>
    </row>
    <row r="124" spans="1:10" ht="15.95" customHeight="1" x14ac:dyDescent="0.25">
      <c r="A124" s="45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'Октябрь 2014'!E124</f>
        <v>3679</v>
      </c>
      <c r="E124" s="51"/>
      <c r="F124" s="7"/>
      <c r="G124" s="23">
        <f>'СВОД 2013'!$B$224</f>
        <v>3.03</v>
      </c>
      <c r="H124" s="7">
        <f t="shared" si="6"/>
        <v>0</v>
      </c>
      <c r="I124" s="10">
        <v>10000</v>
      </c>
      <c r="J124" s="9">
        <f t="shared" si="5"/>
        <v>-10000</v>
      </c>
    </row>
    <row r="125" spans="1:10" ht="15.95" customHeight="1" x14ac:dyDescent="0.25">
      <c r="A125" s="45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'Октябрь 2014'!E125</f>
        <v>1354</v>
      </c>
      <c r="E125" s="51"/>
      <c r="F125" s="7"/>
      <c r="G125" s="23">
        <f>'СВОД 2013'!$B$224</f>
        <v>3.03</v>
      </c>
      <c r="H125" s="7">
        <f t="shared" si="6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45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'Октябрь 2014'!E126</f>
        <v>1947</v>
      </c>
      <c r="E126" s="51"/>
      <c r="F126" s="7"/>
      <c r="G126" s="23">
        <f>'СВОД 2013'!$B$224</f>
        <v>3.03</v>
      </c>
      <c r="H126" s="7">
        <f t="shared" si="6"/>
        <v>0</v>
      </c>
      <c r="I126" s="10">
        <v>0</v>
      </c>
      <c r="J126" s="9">
        <f t="shared" si="5"/>
        <v>0</v>
      </c>
    </row>
    <row r="127" spans="1:10" ht="15.95" customHeight="1" x14ac:dyDescent="0.25">
      <c r="A127" s="45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'Октябрь 2014'!E127</f>
        <v>123.95</v>
      </c>
      <c r="E127" s="51"/>
      <c r="F127" s="7"/>
      <c r="G127" s="23">
        <f>'СВОД 2013'!$B$224</f>
        <v>3.03</v>
      </c>
      <c r="H127" s="7">
        <f t="shared" si="6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45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'Октябрь 2014'!E128</f>
        <v>411</v>
      </c>
      <c r="E128" s="51"/>
      <c r="F128" s="7"/>
      <c r="G128" s="23">
        <f>'СВОД 2013'!$B$224</f>
        <v>3.03</v>
      </c>
      <c r="H128" s="7">
        <f t="shared" si="6"/>
        <v>0</v>
      </c>
      <c r="I128" s="10">
        <v>0</v>
      </c>
      <c r="J128" s="9">
        <f t="shared" si="5"/>
        <v>0</v>
      </c>
    </row>
    <row r="129" spans="1:10" ht="15.95" customHeight="1" x14ac:dyDescent="0.25">
      <c r="A129" s="45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'Октябрь 2014'!E129</f>
        <v>22</v>
      </c>
      <c r="E129" s="51"/>
      <c r="F129" s="7"/>
      <c r="G129" s="23">
        <f>'СВОД 2013'!$B$224</f>
        <v>3.03</v>
      </c>
      <c r="H129" s="7">
        <f t="shared" si="6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45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'Октябрь 2014'!E130</f>
        <v>362.62</v>
      </c>
      <c r="E130" s="51"/>
      <c r="F130" s="7"/>
      <c r="G130" s="23">
        <f>'СВОД 2013'!$B$224</f>
        <v>3.03</v>
      </c>
      <c r="H130" s="7">
        <f t="shared" si="6"/>
        <v>0</v>
      </c>
      <c r="I130" s="10">
        <f>31.99+81.93+83.29+94.96+176.52+473.92</f>
        <v>942.61000000000013</v>
      </c>
      <c r="J130" s="9">
        <f t="shared" si="5"/>
        <v>-942.61000000000013</v>
      </c>
    </row>
    <row r="131" spans="1:10" ht="15.95" customHeight="1" x14ac:dyDescent="0.25">
      <c r="A131" s="45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'Октябрь 2014'!E131</f>
        <v>8076</v>
      </c>
      <c r="E131" s="51"/>
      <c r="F131" s="7"/>
      <c r="G131" s="23">
        <f>'СВОД 2013'!$B$224</f>
        <v>3.03</v>
      </c>
      <c r="H131" s="7">
        <f t="shared" si="6"/>
        <v>0</v>
      </c>
      <c r="I131" s="10">
        <v>1514</v>
      </c>
      <c r="J131" s="9">
        <f t="shared" si="5"/>
        <v>-1514</v>
      </c>
    </row>
    <row r="132" spans="1:10" ht="15.95" customHeight="1" x14ac:dyDescent="0.25">
      <c r="A132" s="45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'Октябрь 2014'!E132</f>
        <v>4476.1899999999996</v>
      </c>
      <c r="E132" s="51"/>
      <c r="F132" s="7"/>
      <c r="G132" s="23">
        <f>'СВОД 2013'!$B$224</f>
        <v>3.03</v>
      </c>
      <c r="H132" s="7">
        <f t="shared" si="6"/>
        <v>0</v>
      </c>
      <c r="I132" s="10">
        <f>1000+3000+3000+3000+3000</f>
        <v>13000</v>
      </c>
      <c r="J132" s="9">
        <f t="shared" si="5"/>
        <v>-13000</v>
      </c>
    </row>
    <row r="133" spans="1:10" ht="15.95" customHeight="1" x14ac:dyDescent="0.25">
      <c r="A133" s="45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'Октябрь 2014'!E133</f>
        <v>2207</v>
      </c>
      <c r="E133" s="51"/>
      <c r="F133" s="7"/>
      <c r="G133" s="23">
        <f>'СВОД 2013'!$B$224</f>
        <v>3.03</v>
      </c>
      <c r="H133" s="7">
        <f t="shared" si="6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5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'Октябрь 2014'!E134</f>
        <v>177</v>
      </c>
      <c r="E134" s="51"/>
      <c r="F134" s="7"/>
      <c r="G134" s="23">
        <f>'СВОД 2013'!$B$224</f>
        <v>3.03</v>
      </c>
      <c r="H134" s="7">
        <f t="shared" si="6"/>
        <v>0</v>
      </c>
      <c r="I134" s="10">
        <v>155.5</v>
      </c>
      <c r="J134" s="9">
        <f t="shared" si="5"/>
        <v>-155.5</v>
      </c>
    </row>
    <row r="135" spans="1:10" ht="15.95" customHeight="1" x14ac:dyDescent="0.25">
      <c r="A135" s="45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'Октябрь 2014'!E135</f>
        <v>2604</v>
      </c>
      <c r="E135" s="51"/>
      <c r="F135" s="7"/>
      <c r="G135" s="23">
        <f>'СВОД 2013'!$B$224</f>
        <v>3.03</v>
      </c>
      <c r="H135" s="7">
        <f t="shared" si="6"/>
        <v>0</v>
      </c>
      <c r="I135" s="10">
        <v>1550</v>
      </c>
      <c r="J135" s="9">
        <f t="shared" ref="J135:J198" si="7">H135-I135</f>
        <v>-1550</v>
      </c>
    </row>
    <row r="136" spans="1:10" ht="15.95" customHeight="1" x14ac:dyDescent="0.25">
      <c r="A136" s="45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'Октябрь 2014'!E136</f>
        <v>3362</v>
      </c>
      <c r="E136" s="51"/>
      <c r="F136" s="7"/>
      <c r="G136" s="23">
        <f>'СВОД 2013'!$B$224</f>
        <v>3.03</v>
      </c>
      <c r="H136" s="7">
        <f t="shared" si="6"/>
        <v>0</v>
      </c>
      <c r="I136" s="10">
        <v>4545</v>
      </c>
      <c r="J136" s="9">
        <f t="shared" si="7"/>
        <v>-4545</v>
      </c>
    </row>
    <row r="137" spans="1:10" ht="15.95" customHeight="1" x14ac:dyDescent="0.25">
      <c r="A137" s="45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'Октябрь 2014'!E137</f>
        <v>0</v>
      </c>
      <c r="E137" s="51"/>
      <c r="F137" s="7"/>
      <c r="G137" s="23">
        <f>'СВОД 2013'!$B$224</f>
        <v>3.03</v>
      </c>
      <c r="H137" s="7">
        <f t="shared" si="6"/>
        <v>0</v>
      </c>
      <c r="I137" s="10">
        <v>0</v>
      </c>
      <c r="J137" s="9">
        <f t="shared" si="7"/>
        <v>0</v>
      </c>
    </row>
    <row r="138" spans="1:10" ht="15.95" customHeight="1" x14ac:dyDescent="0.25">
      <c r="A138" s="45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'Октябрь 2014'!E138</f>
        <v>4.79</v>
      </c>
      <c r="E138" s="51"/>
      <c r="F138" s="7"/>
      <c r="G138" s="23">
        <f>'СВОД 2013'!$B$224</f>
        <v>3.03</v>
      </c>
      <c r="H138" s="7">
        <f t="shared" si="6"/>
        <v>0</v>
      </c>
      <c r="I138" s="10">
        <v>0</v>
      </c>
      <c r="J138" s="9">
        <f t="shared" si="7"/>
        <v>0</v>
      </c>
    </row>
    <row r="139" spans="1:10" ht="15.95" customHeight="1" x14ac:dyDescent="0.25">
      <c r="A139" s="45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'Октябрь 2014'!E139</f>
        <v>2166.84</v>
      </c>
      <c r="E139" s="51"/>
      <c r="F139" s="7"/>
      <c r="G139" s="23">
        <f>'СВОД 2013'!$B$224</f>
        <v>3.03</v>
      </c>
      <c r="H139" s="7">
        <f t="shared" si="6"/>
        <v>0</v>
      </c>
      <c r="I139" s="10">
        <v>0</v>
      </c>
      <c r="J139" s="9">
        <f t="shared" si="7"/>
        <v>0</v>
      </c>
    </row>
    <row r="140" spans="1:10" ht="15.95" customHeight="1" x14ac:dyDescent="0.25">
      <c r="A140" s="45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'Октябрь 2014'!E140</f>
        <v>8.7200000000000006</v>
      </c>
      <c r="E140" s="51"/>
      <c r="F140" s="7"/>
      <c r="G140" s="23">
        <f>'СВОД 2013'!$B$224</f>
        <v>3.03</v>
      </c>
      <c r="H140" s="7">
        <f t="shared" si="6"/>
        <v>0</v>
      </c>
      <c r="I140" s="10">
        <v>0</v>
      </c>
      <c r="J140" s="9">
        <f t="shared" si="7"/>
        <v>0</v>
      </c>
    </row>
    <row r="141" spans="1:10" ht="15.95" customHeight="1" x14ac:dyDescent="0.25">
      <c r="A141" s="45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'Октябрь 2014'!E141</f>
        <v>1632</v>
      </c>
      <c r="E141" s="51"/>
      <c r="F141" s="7"/>
      <c r="G141" s="23">
        <f>'СВОД 2013'!$B$224</f>
        <v>3.03</v>
      </c>
      <c r="H141" s="7">
        <f t="shared" si="6"/>
        <v>0</v>
      </c>
      <c r="I141" s="10">
        <v>0</v>
      </c>
      <c r="J141" s="9">
        <f t="shared" si="7"/>
        <v>0</v>
      </c>
    </row>
    <row r="142" spans="1:10" ht="15.95" customHeight="1" x14ac:dyDescent="0.25">
      <c r="A142" s="45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'Октябрь 2014'!E142</f>
        <v>0</v>
      </c>
      <c r="E142" s="51"/>
      <c r="F142" s="7"/>
      <c r="G142" s="23">
        <f>'СВОД 2013'!$B$224</f>
        <v>3.03</v>
      </c>
      <c r="H142" s="7">
        <f t="shared" si="6"/>
        <v>0</v>
      </c>
      <c r="I142" s="10">
        <v>0</v>
      </c>
      <c r="J142" s="9">
        <f t="shared" si="7"/>
        <v>0</v>
      </c>
    </row>
    <row r="143" spans="1:10" ht="15.95" customHeight="1" x14ac:dyDescent="0.25">
      <c r="A143" s="45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'Октябрь 2014'!E143</f>
        <v>319.79000000000002</v>
      </c>
      <c r="E143" s="51"/>
      <c r="F143" s="7"/>
      <c r="G143" s="23">
        <f>'СВОД 2013'!$B$224</f>
        <v>3.03</v>
      </c>
      <c r="H143" s="7">
        <f t="shared" si="6"/>
        <v>0</v>
      </c>
      <c r="I143" s="10">
        <v>0</v>
      </c>
      <c r="J143" s="9">
        <f t="shared" si="7"/>
        <v>0</v>
      </c>
    </row>
    <row r="144" spans="1:10" ht="15.95" customHeight="1" x14ac:dyDescent="0.25">
      <c r="A144" s="45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'Октябрь 2014'!E144</f>
        <v>370</v>
      </c>
      <c r="E144" s="51"/>
      <c r="F144" s="7"/>
      <c r="G144" s="23">
        <f>'СВОД 2013'!$B$224</f>
        <v>3.03</v>
      </c>
      <c r="H144" s="7">
        <f t="shared" si="6"/>
        <v>0</v>
      </c>
      <c r="I144" s="10">
        <v>0</v>
      </c>
      <c r="J144" s="9">
        <f t="shared" si="7"/>
        <v>0</v>
      </c>
    </row>
    <row r="145" spans="1:10" ht="15.95" customHeight="1" x14ac:dyDescent="0.25">
      <c r="A145" s="45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'Октябрь 2014'!E145</f>
        <v>370.93</v>
      </c>
      <c r="E145" s="51"/>
      <c r="F145" s="7"/>
      <c r="G145" s="23">
        <f>'СВОД 2013'!$B$224</f>
        <v>3.03</v>
      </c>
      <c r="H145" s="7">
        <f t="shared" si="6"/>
        <v>0</v>
      </c>
      <c r="I145" s="10">
        <v>0</v>
      </c>
      <c r="J145" s="9">
        <f t="shared" si="7"/>
        <v>0</v>
      </c>
    </row>
    <row r="146" spans="1:10" ht="15.95" customHeight="1" x14ac:dyDescent="0.25">
      <c r="A146" s="45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'Октябрь 2014'!E146</f>
        <v>1514</v>
      </c>
      <c r="E146" s="51"/>
      <c r="F146" s="7"/>
      <c r="G146" s="23">
        <f>'СВОД 2013'!$B$224</f>
        <v>3.03</v>
      </c>
      <c r="H146" s="7">
        <f t="shared" si="6"/>
        <v>0</v>
      </c>
      <c r="I146" s="10">
        <v>1500</v>
      </c>
      <c r="J146" s="9">
        <f t="shared" si="7"/>
        <v>-1500</v>
      </c>
    </row>
    <row r="147" spans="1:10" ht="15.95" customHeight="1" x14ac:dyDescent="0.25">
      <c r="A147" s="45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'Октябрь 2014'!E147</f>
        <v>1180</v>
      </c>
      <c r="E147" s="51"/>
      <c r="F147" s="7"/>
      <c r="G147" s="23">
        <f>'СВОД 2013'!$B$224</f>
        <v>3.03</v>
      </c>
      <c r="H147" s="7">
        <f t="shared" si="6"/>
        <v>0</v>
      </c>
      <c r="I147" s="10">
        <v>0</v>
      </c>
      <c r="J147" s="9">
        <f t="shared" si="7"/>
        <v>0</v>
      </c>
    </row>
    <row r="148" spans="1:10" ht="15.95" customHeight="1" x14ac:dyDescent="0.25">
      <c r="A148" s="45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'Октябрь 2014'!E148</f>
        <v>318</v>
      </c>
      <c r="E148" s="51"/>
      <c r="F148" s="7"/>
      <c r="G148" s="23">
        <f>'СВОД 2013'!$B$224</f>
        <v>3.03</v>
      </c>
      <c r="H148" s="7">
        <f t="shared" si="6"/>
        <v>0</v>
      </c>
      <c r="I148" s="10">
        <v>0</v>
      </c>
      <c r="J148" s="9">
        <f t="shared" si="7"/>
        <v>0</v>
      </c>
    </row>
    <row r="149" spans="1:10" ht="15.95" customHeight="1" x14ac:dyDescent="0.25">
      <c r="A149" s="45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'Октябрь 2014'!E149</f>
        <v>1096</v>
      </c>
      <c r="E149" s="51"/>
      <c r="F149" s="7"/>
      <c r="G149" s="23">
        <f>'СВОД 2013'!$B$224</f>
        <v>3.03</v>
      </c>
      <c r="H149" s="7">
        <f t="shared" si="6"/>
        <v>0</v>
      </c>
      <c r="I149" s="10">
        <v>1840</v>
      </c>
      <c r="J149" s="9">
        <f t="shared" si="7"/>
        <v>-1840</v>
      </c>
    </row>
    <row r="150" spans="1:10" ht="15.95" customHeight="1" x14ac:dyDescent="0.25">
      <c r="A150" s="45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'Октябрь 2014'!E150</f>
        <v>902</v>
      </c>
      <c r="E150" s="51"/>
      <c r="F150" s="7"/>
      <c r="G150" s="23">
        <f>'СВОД 2013'!$B$224</f>
        <v>3.03</v>
      </c>
      <c r="H150" s="7">
        <f t="shared" si="6"/>
        <v>0</v>
      </c>
      <c r="I150" s="10">
        <v>1100</v>
      </c>
      <c r="J150" s="9">
        <f t="shared" si="7"/>
        <v>-1100</v>
      </c>
    </row>
    <row r="151" spans="1:10" ht="15.95" customHeight="1" x14ac:dyDescent="0.25">
      <c r="A151" s="45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'Октябрь 2014'!E151</f>
        <v>9297.68</v>
      </c>
      <c r="E151" s="51"/>
      <c r="F151" s="7"/>
      <c r="G151" s="23">
        <f>'СВОД 2013'!$B$224</f>
        <v>3.03</v>
      </c>
      <c r="H151" s="7">
        <f t="shared" si="6"/>
        <v>0</v>
      </c>
      <c r="I151" s="10">
        <v>2500</v>
      </c>
      <c r="J151" s="9">
        <f t="shared" si="7"/>
        <v>-2500</v>
      </c>
    </row>
    <row r="152" spans="1:10" ht="15.95" customHeight="1" x14ac:dyDescent="0.25">
      <c r="A152" s="45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'Октябрь 2014'!E152</f>
        <v>2477</v>
      </c>
      <c r="E152" s="51"/>
      <c r="F152" s="7"/>
      <c r="G152" s="23">
        <f>'СВОД 2013'!$B$224</f>
        <v>3.03</v>
      </c>
      <c r="H152" s="7">
        <f t="shared" si="6"/>
        <v>0</v>
      </c>
      <c r="I152" s="10">
        <v>0</v>
      </c>
      <c r="J152" s="9">
        <f t="shared" si="7"/>
        <v>0</v>
      </c>
    </row>
    <row r="153" spans="1:10" ht="15.95" customHeight="1" x14ac:dyDescent="0.25">
      <c r="A153" s="45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'Октябрь 2014'!E153</f>
        <v>0</v>
      </c>
      <c r="E153" s="51"/>
      <c r="F153" s="7"/>
      <c r="G153" s="23">
        <f>'СВОД 2013'!$B$224</f>
        <v>3.03</v>
      </c>
      <c r="H153" s="7">
        <f t="shared" si="6"/>
        <v>0</v>
      </c>
      <c r="I153" s="10">
        <v>0</v>
      </c>
      <c r="J153" s="9">
        <f t="shared" si="7"/>
        <v>0</v>
      </c>
    </row>
    <row r="154" spans="1:10" ht="15.95" customHeight="1" x14ac:dyDescent="0.25">
      <c r="A154" s="45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'Октябрь 2014'!E154</f>
        <v>0</v>
      </c>
      <c r="E154" s="51"/>
      <c r="F154" s="7"/>
      <c r="G154" s="23">
        <f>'СВОД 2013'!$B$224</f>
        <v>3.03</v>
      </c>
      <c r="H154" s="7">
        <f t="shared" si="6"/>
        <v>0</v>
      </c>
      <c r="I154" s="10">
        <v>0</v>
      </c>
      <c r="J154" s="9">
        <f t="shared" si="7"/>
        <v>0</v>
      </c>
    </row>
    <row r="155" spans="1:10" ht="15.95" customHeight="1" x14ac:dyDescent="0.25">
      <c r="A155" s="45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'Октябрь 2014'!E155</f>
        <v>0</v>
      </c>
      <c r="E155" s="51"/>
      <c r="F155" s="7"/>
      <c r="G155" s="23">
        <f>'СВОД 2013'!$B$224</f>
        <v>3.03</v>
      </c>
      <c r="H155" s="7">
        <f t="shared" si="6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45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'Октябрь 2014'!E156</f>
        <v>2137</v>
      </c>
      <c r="E156" s="51"/>
      <c r="F156" s="7"/>
      <c r="G156" s="23">
        <f>'СВОД 2013'!$B$224</f>
        <v>3.03</v>
      </c>
      <c r="H156" s="7">
        <f t="shared" si="6"/>
        <v>0</v>
      </c>
      <c r="I156" s="10">
        <v>0</v>
      </c>
      <c r="J156" s="9">
        <f t="shared" si="7"/>
        <v>0</v>
      </c>
    </row>
    <row r="157" spans="1:10" ht="15.95" customHeight="1" x14ac:dyDescent="0.25">
      <c r="A157" s="45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'Октябрь 2014'!E157</f>
        <v>0</v>
      </c>
      <c r="E157" s="51"/>
      <c r="F157" s="7"/>
      <c r="G157" s="23">
        <f>'СВОД 2013'!$B$224</f>
        <v>3.03</v>
      </c>
      <c r="H157" s="7">
        <f t="shared" si="6"/>
        <v>0</v>
      </c>
      <c r="I157" s="10">
        <v>0</v>
      </c>
      <c r="J157" s="9">
        <f t="shared" si="7"/>
        <v>0</v>
      </c>
    </row>
    <row r="158" spans="1:10" ht="15.95" customHeight="1" x14ac:dyDescent="0.25">
      <c r="A158" s="45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'Октябрь 2014'!E158</f>
        <v>0</v>
      </c>
      <c r="E158" s="51"/>
      <c r="F158" s="7"/>
      <c r="G158" s="23">
        <f>'СВОД 2013'!$B$224</f>
        <v>3.03</v>
      </c>
      <c r="H158" s="7">
        <f t="shared" ref="H158:H216" si="8">ROUND(F158*G158,2)</f>
        <v>0</v>
      </c>
      <c r="I158" s="10">
        <v>0</v>
      </c>
      <c r="J158" s="9">
        <f t="shared" si="7"/>
        <v>0</v>
      </c>
    </row>
    <row r="159" spans="1:10" ht="15.95" customHeight="1" x14ac:dyDescent="0.25">
      <c r="A159" s="45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'Октябрь 2014'!E159</f>
        <v>417</v>
      </c>
      <c r="E159" s="51"/>
      <c r="F159" s="7"/>
      <c r="G159" s="23">
        <f>'СВОД 2013'!$B$224</f>
        <v>3.03</v>
      </c>
      <c r="H159" s="7">
        <f t="shared" si="8"/>
        <v>0</v>
      </c>
      <c r="I159" s="10">
        <v>0</v>
      </c>
      <c r="J159" s="9">
        <f t="shared" si="7"/>
        <v>0</v>
      </c>
    </row>
    <row r="160" spans="1:10" ht="15.95" customHeight="1" x14ac:dyDescent="0.25">
      <c r="A160" s="45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'Октябрь 2014'!E160</f>
        <v>0</v>
      </c>
      <c r="E160" s="51"/>
      <c r="F160" s="7"/>
      <c r="G160" s="23">
        <f>'СВОД 2013'!$B$224</f>
        <v>3.03</v>
      </c>
      <c r="H160" s="7">
        <f t="shared" si="8"/>
        <v>0</v>
      </c>
      <c r="I160" s="10">
        <v>0</v>
      </c>
      <c r="J160" s="9">
        <f t="shared" si="7"/>
        <v>0</v>
      </c>
    </row>
    <row r="161" spans="1:10" ht="15.95" customHeight="1" x14ac:dyDescent="0.25">
      <c r="A161" s="45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'Октябрь 2014'!E161</f>
        <v>288</v>
      </c>
      <c r="E161" s="51"/>
      <c r="F161" s="7"/>
      <c r="G161" s="23">
        <f>'СВОД 2013'!$B$224</f>
        <v>3.03</v>
      </c>
      <c r="H161" s="7">
        <f t="shared" si="8"/>
        <v>0</v>
      </c>
      <c r="I161" s="10">
        <v>0</v>
      </c>
      <c r="J161" s="9">
        <f t="shared" si="7"/>
        <v>0</v>
      </c>
    </row>
    <row r="162" spans="1:10" ht="15.95" customHeight="1" x14ac:dyDescent="0.25">
      <c r="A162" s="45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'Октябрь 2014'!E162</f>
        <v>0</v>
      </c>
      <c r="E162" s="51"/>
      <c r="F162" s="7"/>
      <c r="G162" s="23">
        <f>'СВОД 2013'!$B$224</f>
        <v>3.03</v>
      </c>
      <c r="H162" s="7">
        <f t="shared" si="8"/>
        <v>0</v>
      </c>
      <c r="I162" s="10">
        <v>0</v>
      </c>
      <c r="J162" s="9">
        <f t="shared" si="7"/>
        <v>0</v>
      </c>
    </row>
    <row r="163" spans="1:10" ht="15.95" customHeight="1" x14ac:dyDescent="0.25">
      <c r="A163" s="45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'Октябрь 2014'!E163</f>
        <v>0</v>
      </c>
      <c r="E163" s="51"/>
      <c r="F163" s="7"/>
      <c r="G163" s="23">
        <f>'СВОД 2013'!$B$224</f>
        <v>3.03</v>
      </c>
      <c r="H163" s="7">
        <f t="shared" si="8"/>
        <v>0</v>
      </c>
      <c r="I163" s="10">
        <v>0</v>
      </c>
      <c r="J163" s="9">
        <f t="shared" si="7"/>
        <v>0</v>
      </c>
    </row>
    <row r="164" spans="1:10" ht="15.95" customHeight="1" x14ac:dyDescent="0.25">
      <c r="A164" s="45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'Октябрь 2014'!E164</f>
        <v>0</v>
      </c>
      <c r="E164" s="51"/>
      <c r="F164" s="7"/>
      <c r="G164" s="23">
        <f>'СВОД 2013'!$B$224</f>
        <v>3.03</v>
      </c>
      <c r="H164" s="7">
        <f t="shared" si="8"/>
        <v>0</v>
      </c>
      <c r="I164" s="10">
        <v>0</v>
      </c>
      <c r="J164" s="9">
        <f t="shared" si="7"/>
        <v>0</v>
      </c>
    </row>
    <row r="165" spans="1:10" ht="15.95" customHeight="1" x14ac:dyDescent="0.25">
      <c r="A165" s="45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'Октябрь 2014'!E165</f>
        <v>167</v>
      </c>
      <c r="E165" s="51"/>
      <c r="F165" s="7"/>
      <c r="G165" s="23">
        <f>'СВОД 2013'!$B$224</f>
        <v>3.03</v>
      </c>
      <c r="H165" s="7">
        <f t="shared" si="8"/>
        <v>0</v>
      </c>
      <c r="I165" s="10">
        <v>0</v>
      </c>
      <c r="J165" s="9">
        <f t="shared" si="7"/>
        <v>0</v>
      </c>
    </row>
    <row r="166" spans="1:10" ht="15.95" customHeight="1" x14ac:dyDescent="0.25">
      <c r="A166" s="45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'Октябрь 2014'!E166</f>
        <v>1297</v>
      </c>
      <c r="E166" s="51"/>
      <c r="F166" s="7"/>
      <c r="G166" s="23">
        <f>'СВОД 2013'!$B$224</f>
        <v>3.03</v>
      </c>
      <c r="H166" s="7">
        <f t="shared" si="8"/>
        <v>0</v>
      </c>
      <c r="I166" s="10">
        <v>0</v>
      </c>
      <c r="J166" s="9">
        <f t="shared" si="7"/>
        <v>0</v>
      </c>
    </row>
    <row r="167" spans="1:10" ht="15.95" customHeight="1" x14ac:dyDescent="0.25">
      <c r="A167" s="45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'Октябрь 2014'!E167</f>
        <v>0</v>
      </c>
      <c r="E167" s="51"/>
      <c r="F167" s="7"/>
      <c r="G167" s="23">
        <f>'СВОД 2013'!$B$224</f>
        <v>3.03</v>
      </c>
      <c r="H167" s="7">
        <f t="shared" si="8"/>
        <v>0</v>
      </c>
      <c r="I167" s="10">
        <v>0</v>
      </c>
      <c r="J167" s="9">
        <f t="shared" si="7"/>
        <v>0</v>
      </c>
    </row>
    <row r="168" spans="1:10" ht="15.95" customHeight="1" x14ac:dyDescent="0.25">
      <c r="A168" s="45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'Октябрь 2014'!E168</f>
        <v>0</v>
      </c>
      <c r="E168" s="51"/>
      <c r="F168" s="7"/>
      <c r="G168" s="23">
        <f>'СВОД 2013'!$B$224</f>
        <v>3.03</v>
      </c>
      <c r="H168" s="7">
        <f t="shared" si="8"/>
        <v>0</v>
      </c>
      <c r="I168" s="10">
        <v>0</v>
      </c>
      <c r="J168" s="9">
        <f t="shared" si="7"/>
        <v>0</v>
      </c>
    </row>
    <row r="169" spans="1:10" ht="15.95" customHeight="1" x14ac:dyDescent="0.25">
      <c r="A169" s="45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'Октябрь 2014'!E169</f>
        <v>1771</v>
      </c>
      <c r="E169" s="51"/>
      <c r="F169" s="7"/>
      <c r="G169" s="23">
        <f>'СВОД 2013'!$B$224</f>
        <v>3.03</v>
      </c>
      <c r="H169" s="7">
        <f t="shared" si="8"/>
        <v>0</v>
      </c>
      <c r="I169" s="10">
        <v>1860</v>
      </c>
      <c r="J169" s="9">
        <f t="shared" si="7"/>
        <v>-1860</v>
      </c>
    </row>
    <row r="170" spans="1:10" ht="15.95" customHeight="1" x14ac:dyDescent="0.25">
      <c r="A170" s="45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'Октябрь 2014'!E170</f>
        <v>0</v>
      </c>
      <c r="E170" s="51"/>
      <c r="F170" s="7"/>
      <c r="G170" s="23">
        <f>'СВОД 2013'!$B$224</f>
        <v>3.03</v>
      </c>
      <c r="H170" s="7">
        <f t="shared" si="8"/>
        <v>0</v>
      </c>
      <c r="I170" s="10">
        <v>0</v>
      </c>
      <c r="J170" s="9">
        <f t="shared" si="7"/>
        <v>0</v>
      </c>
    </row>
    <row r="171" spans="1:10" ht="15.95" customHeight="1" x14ac:dyDescent="0.25">
      <c r="A171" s="45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'Октябрь 2014'!E171</f>
        <v>697.43</v>
      </c>
      <c r="E171" s="51"/>
      <c r="F171" s="7"/>
      <c r="G171" s="23">
        <f>'СВОД 2013'!$B$224</f>
        <v>3.03</v>
      </c>
      <c r="H171" s="7">
        <f t="shared" si="8"/>
        <v>0</v>
      </c>
      <c r="I171" s="10">
        <v>0</v>
      </c>
      <c r="J171" s="9">
        <f t="shared" si="7"/>
        <v>0</v>
      </c>
    </row>
    <row r="172" spans="1:10" ht="15.95" customHeight="1" x14ac:dyDescent="0.25">
      <c r="A172" s="45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'Октябрь 2014'!E172</f>
        <v>2.5099999999999998</v>
      </c>
      <c r="E172" s="51"/>
      <c r="F172" s="7"/>
      <c r="G172" s="23">
        <f>'СВОД 2013'!$B$224</f>
        <v>3.03</v>
      </c>
      <c r="H172" s="7">
        <f t="shared" si="8"/>
        <v>0</v>
      </c>
      <c r="I172" s="10">
        <v>0</v>
      </c>
      <c r="J172" s="9">
        <f t="shared" si="7"/>
        <v>0</v>
      </c>
    </row>
    <row r="173" spans="1:10" ht="15.95" customHeight="1" x14ac:dyDescent="0.25">
      <c r="A173" s="45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'Октябрь 2014'!E173</f>
        <v>1948.23</v>
      </c>
      <c r="E173" s="51"/>
      <c r="F173" s="7"/>
      <c r="G173" s="23">
        <f>'СВОД 2013'!$B$224</f>
        <v>3.03</v>
      </c>
      <c r="H173" s="7">
        <f t="shared" si="8"/>
        <v>0</v>
      </c>
      <c r="I173" s="10">
        <v>0</v>
      </c>
      <c r="J173" s="9">
        <f t="shared" si="7"/>
        <v>0</v>
      </c>
    </row>
    <row r="174" spans="1:10" ht="15.95" customHeight="1" x14ac:dyDescent="0.25">
      <c r="A174" s="45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'Октябрь 2014'!E174</f>
        <v>3.2</v>
      </c>
      <c r="E174" s="51"/>
      <c r="F174" s="7"/>
      <c r="G174" s="23">
        <f>'СВОД 2013'!$B$224</f>
        <v>3.03</v>
      </c>
      <c r="H174" s="7">
        <f t="shared" si="8"/>
        <v>0</v>
      </c>
      <c r="I174" s="10">
        <v>0</v>
      </c>
      <c r="J174" s="9">
        <f t="shared" si="7"/>
        <v>0</v>
      </c>
    </row>
    <row r="175" spans="1:10" ht="15.95" customHeight="1" x14ac:dyDescent="0.25">
      <c r="A175" s="45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'Октябрь 2014'!E175</f>
        <v>3.4</v>
      </c>
      <c r="E175" s="51"/>
      <c r="F175" s="7"/>
      <c r="G175" s="23">
        <f>'СВОД 2013'!$B$224</f>
        <v>3.03</v>
      </c>
      <c r="H175" s="7">
        <f t="shared" si="8"/>
        <v>0</v>
      </c>
      <c r="I175" s="10">
        <v>0</v>
      </c>
      <c r="J175" s="9">
        <f t="shared" si="7"/>
        <v>0</v>
      </c>
    </row>
    <row r="176" spans="1:10" ht="15.95" customHeight="1" x14ac:dyDescent="0.25">
      <c r="A176" s="45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'Октябрь 2014'!E176</f>
        <v>251.14</v>
      </c>
      <c r="E176" s="51"/>
      <c r="F176" s="7"/>
      <c r="G176" s="23">
        <f>'СВОД 2013'!$B$224</f>
        <v>3.03</v>
      </c>
      <c r="H176" s="7">
        <f t="shared" si="8"/>
        <v>0</v>
      </c>
      <c r="I176" s="10">
        <v>100</v>
      </c>
      <c r="J176" s="9">
        <f t="shared" si="7"/>
        <v>-100</v>
      </c>
    </row>
    <row r="177" spans="1:10" ht="15.95" customHeight="1" x14ac:dyDescent="0.25">
      <c r="A177" s="45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'Октябрь 2014'!E177</f>
        <v>600.75</v>
      </c>
      <c r="E177" s="51"/>
      <c r="F177" s="7"/>
      <c r="G177" s="23">
        <f>'СВОД 2013'!$B$224</f>
        <v>3.03</v>
      </c>
      <c r="H177" s="7">
        <f t="shared" si="8"/>
        <v>0</v>
      </c>
      <c r="I177" s="10">
        <v>0</v>
      </c>
      <c r="J177" s="9">
        <f t="shared" si="7"/>
        <v>0</v>
      </c>
    </row>
    <row r="178" spans="1:10" ht="15.95" customHeight="1" x14ac:dyDescent="0.25">
      <c r="A178" s="45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'Октябрь 2014'!E178</f>
        <v>0</v>
      </c>
      <c r="E178" s="51"/>
      <c r="F178" s="7"/>
      <c r="G178" s="23">
        <f>'СВОД 2013'!$B$224</f>
        <v>3.03</v>
      </c>
      <c r="H178" s="7">
        <f t="shared" si="8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45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'Октябрь 2014'!E179</f>
        <v>68.8</v>
      </c>
      <c r="E179" s="51"/>
      <c r="F179" s="7"/>
      <c r="G179" s="23">
        <f>'СВОД 2013'!$B$224</f>
        <v>3.03</v>
      </c>
      <c r="H179" s="7">
        <f t="shared" si="8"/>
        <v>0</v>
      </c>
      <c r="I179" s="10">
        <v>0</v>
      </c>
      <c r="J179" s="9">
        <f t="shared" si="7"/>
        <v>0</v>
      </c>
    </row>
    <row r="180" spans="1:10" ht="15.95" customHeight="1" x14ac:dyDescent="0.25">
      <c r="A180" s="45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'Октябрь 2014'!E180</f>
        <v>0</v>
      </c>
      <c r="E180" s="51"/>
      <c r="F180" s="7"/>
      <c r="G180" s="23">
        <f>'СВОД 2013'!$B$224</f>
        <v>3.03</v>
      </c>
      <c r="H180" s="7">
        <f t="shared" si="8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45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'Октябрь 2014'!E181</f>
        <v>1987.48</v>
      </c>
      <c r="E181" s="51"/>
      <c r="F181" s="7"/>
      <c r="G181" s="23">
        <f>'СВОД 2013'!$B$224</f>
        <v>3.03</v>
      </c>
      <c r="H181" s="7">
        <f t="shared" si="8"/>
        <v>0</v>
      </c>
      <c r="I181" s="10">
        <v>0</v>
      </c>
      <c r="J181" s="9">
        <f t="shared" si="7"/>
        <v>0</v>
      </c>
    </row>
    <row r="182" spans="1:10" ht="15.95" customHeight="1" x14ac:dyDescent="0.25">
      <c r="A182" s="45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'Октябрь 2014'!E182</f>
        <v>93.73</v>
      </c>
      <c r="E182" s="51"/>
      <c r="F182" s="7"/>
      <c r="G182" s="23">
        <f>'СВОД 2013'!$B$224</f>
        <v>3.03</v>
      </c>
      <c r="H182" s="7">
        <f t="shared" si="8"/>
        <v>0</v>
      </c>
      <c r="I182" s="10">
        <v>0</v>
      </c>
      <c r="J182" s="9">
        <f t="shared" si="7"/>
        <v>0</v>
      </c>
    </row>
    <row r="183" spans="1:10" ht="15.95" customHeight="1" x14ac:dyDescent="0.25">
      <c r="A183" s="45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'Октябрь 2014'!E183</f>
        <v>3524.6</v>
      </c>
      <c r="E183" s="51"/>
      <c r="F183" s="7"/>
      <c r="G183" s="23">
        <f>'СВОД 2013'!$B$224</f>
        <v>3.03</v>
      </c>
      <c r="H183" s="7">
        <f t="shared" si="8"/>
        <v>0</v>
      </c>
      <c r="I183" s="10">
        <v>0</v>
      </c>
      <c r="J183" s="9">
        <f t="shared" si="7"/>
        <v>0</v>
      </c>
    </row>
    <row r="184" spans="1:10" ht="15.95" customHeight="1" x14ac:dyDescent="0.25">
      <c r="A184" s="45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'Октябрь 2014'!E184</f>
        <v>143.30000000000001</v>
      </c>
      <c r="E184" s="51"/>
      <c r="F184" s="7"/>
      <c r="G184" s="23">
        <f>'СВОД 2013'!$B$224</f>
        <v>3.03</v>
      </c>
      <c r="H184" s="7">
        <f t="shared" si="8"/>
        <v>0</v>
      </c>
      <c r="I184" s="10">
        <v>1600</v>
      </c>
      <c r="J184" s="9">
        <f t="shared" si="7"/>
        <v>-1600</v>
      </c>
    </row>
    <row r="185" spans="1:10" ht="15.95" customHeight="1" x14ac:dyDescent="0.25">
      <c r="A185" s="45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'Октябрь 2014'!E185</f>
        <v>11.95</v>
      </c>
      <c r="E185" s="51"/>
      <c r="F185" s="7"/>
      <c r="G185" s="23">
        <f>'СВОД 2013'!$B$224</f>
        <v>3.03</v>
      </c>
      <c r="H185" s="7">
        <f t="shared" si="8"/>
        <v>0</v>
      </c>
      <c r="I185" s="10">
        <v>0</v>
      </c>
      <c r="J185" s="9">
        <f t="shared" si="7"/>
        <v>0</v>
      </c>
    </row>
    <row r="186" spans="1:10" ht="15.95" customHeight="1" x14ac:dyDescent="0.25">
      <c r="A186" s="45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'Октябрь 2014'!E186</f>
        <v>21110.720000000001</v>
      </c>
      <c r="E186" s="51"/>
      <c r="F186" s="7"/>
      <c r="G186" s="23">
        <f>'СВОД 2013'!$B$224</f>
        <v>3.03</v>
      </c>
      <c r="H186" s="7">
        <f t="shared" si="8"/>
        <v>0</v>
      </c>
      <c r="I186" s="10">
        <v>0</v>
      </c>
      <c r="J186" s="9">
        <f t="shared" si="7"/>
        <v>0</v>
      </c>
    </row>
    <row r="187" spans="1:10" ht="15.95" customHeight="1" x14ac:dyDescent="0.25">
      <c r="A187" s="45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'Октябрь 2014'!E187</f>
        <v>10242</v>
      </c>
      <c r="E187" s="51"/>
      <c r="F187" s="7"/>
      <c r="G187" s="23">
        <f>'СВОД 2013'!$B$224</f>
        <v>3.03</v>
      </c>
      <c r="H187" s="7">
        <f t="shared" si="8"/>
        <v>0</v>
      </c>
      <c r="I187" s="10">
        <v>3000</v>
      </c>
      <c r="J187" s="9">
        <f t="shared" si="7"/>
        <v>-3000</v>
      </c>
    </row>
    <row r="188" spans="1:10" ht="15.95" customHeight="1" x14ac:dyDescent="0.25">
      <c r="A188" s="45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'Октябрь 2014'!E188</f>
        <v>543</v>
      </c>
      <c r="E188" s="51"/>
      <c r="F188" s="7"/>
      <c r="G188" s="23">
        <f>'СВОД 2013'!$B$224</f>
        <v>3.03</v>
      </c>
      <c r="H188" s="7">
        <f t="shared" si="8"/>
        <v>0</v>
      </c>
      <c r="I188" s="10">
        <v>0</v>
      </c>
      <c r="J188" s="9">
        <f t="shared" si="7"/>
        <v>0</v>
      </c>
    </row>
    <row r="189" spans="1:10" ht="15.95" customHeight="1" x14ac:dyDescent="0.25">
      <c r="A189" s="45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'Октябрь 2014'!E189</f>
        <v>0</v>
      </c>
      <c r="E189" s="51"/>
      <c r="F189" s="7"/>
      <c r="G189" s="23">
        <f>'СВОД 2013'!$B$224</f>
        <v>3.03</v>
      </c>
      <c r="H189" s="7">
        <f t="shared" si="8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45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'Октябрь 2014'!E190</f>
        <v>1161</v>
      </c>
      <c r="E190" s="51"/>
      <c r="F190" s="7"/>
      <c r="G190" s="23">
        <f>'СВОД 2013'!$B$224</f>
        <v>3.03</v>
      </c>
      <c r="H190" s="7">
        <f t="shared" si="8"/>
        <v>0</v>
      </c>
      <c r="I190" s="10">
        <v>0</v>
      </c>
      <c r="J190" s="9">
        <f t="shared" si="7"/>
        <v>0</v>
      </c>
    </row>
    <row r="191" spans="1:10" ht="15.95" customHeight="1" x14ac:dyDescent="0.25">
      <c r="A191" s="45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'Октябрь 2014'!E191</f>
        <v>0</v>
      </c>
      <c r="E191" s="51"/>
      <c r="F191" s="7"/>
      <c r="G191" s="23">
        <f>'СВОД 2013'!$B$224</f>
        <v>3.03</v>
      </c>
      <c r="H191" s="7">
        <f t="shared" si="8"/>
        <v>0</v>
      </c>
      <c r="I191" s="10">
        <v>0</v>
      </c>
      <c r="J191" s="9">
        <f t="shared" si="7"/>
        <v>0</v>
      </c>
    </row>
    <row r="192" spans="1:10" ht="15.95" customHeight="1" x14ac:dyDescent="0.25">
      <c r="A192" s="45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'Октябрь 2014'!E192</f>
        <v>11.42</v>
      </c>
      <c r="E192" s="51"/>
      <c r="F192" s="7"/>
      <c r="G192" s="23">
        <f>'СВОД 2013'!$B$224</f>
        <v>3.03</v>
      </c>
      <c r="H192" s="7">
        <f t="shared" si="8"/>
        <v>0</v>
      </c>
      <c r="I192" s="10">
        <v>0</v>
      </c>
      <c r="J192" s="9">
        <f t="shared" si="7"/>
        <v>0</v>
      </c>
    </row>
    <row r="193" spans="1:10" ht="15.95" customHeight="1" x14ac:dyDescent="0.25">
      <c r="A193" s="45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'Октябрь 2014'!E193</f>
        <v>18.43</v>
      </c>
      <c r="E193" s="51"/>
      <c r="F193" s="7"/>
      <c r="G193" s="23">
        <f>'СВОД 2013'!$B$224</f>
        <v>3.03</v>
      </c>
      <c r="H193" s="7">
        <f t="shared" si="8"/>
        <v>0</v>
      </c>
      <c r="I193" s="10">
        <v>0</v>
      </c>
      <c r="J193" s="9">
        <f t="shared" si="7"/>
        <v>0</v>
      </c>
    </row>
    <row r="194" spans="1:10" ht="15.95" customHeight="1" x14ac:dyDescent="0.25">
      <c r="A194" s="45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'Октябрь 2014'!E194</f>
        <v>174.18</v>
      </c>
      <c r="E194" s="51"/>
      <c r="F194" s="7"/>
      <c r="G194" s="23">
        <f>'СВОД 2013'!$B$224</f>
        <v>3.03</v>
      </c>
      <c r="H194" s="7">
        <f t="shared" si="8"/>
        <v>0</v>
      </c>
      <c r="I194" s="10">
        <v>0</v>
      </c>
      <c r="J194" s="9">
        <f t="shared" si="7"/>
        <v>0</v>
      </c>
    </row>
    <row r="195" spans="1:10" ht="15.95" customHeight="1" x14ac:dyDescent="0.25">
      <c r="A195" s="45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'Октябрь 2014'!E195</f>
        <v>718.65</v>
      </c>
      <c r="E195" s="51"/>
      <c r="F195" s="7"/>
      <c r="G195" s="23">
        <f>'СВОД 2013'!$B$224</f>
        <v>3.03</v>
      </c>
      <c r="H195" s="7">
        <f t="shared" si="8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5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'Октябрь 2014'!E196</f>
        <v>180.18</v>
      </c>
      <c r="E196" s="51"/>
      <c r="F196" s="7"/>
      <c r="G196" s="23">
        <f>'СВОД 2013'!$B$224</f>
        <v>3.03</v>
      </c>
      <c r="H196" s="7">
        <f t="shared" si="8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5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'Октябрь 2014'!E197</f>
        <v>24.4</v>
      </c>
      <c r="E197" s="51"/>
      <c r="F197" s="7"/>
      <c r="G197" s="23">
        <f>'СВОД 2013'!$B$224</f>
        <v>3.03</v>
      </c>
      <c r="H197" s="7">
        <f t="shared" si="8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5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'Октябрь 2014'!E198</f>
        <v>0</v>
      </c>
      <c r="E198" s="51"/>
      <c r="F198" s="7"/>
      <c r="G198" s="23">
        <f>'СВОД 2013'!$B$224</f>
        <v>3.03</v>
      </c>
      <c r="H198" s="7">
        <f t="shared" si="8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5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'Октябрь 2014'!E199</f>
        <v>0</v>
      </c>
      <c r="E199" s="51"/>
      <c r="F199" s="7"/>
      <c r="G199" s="23">
        <f>'СВОД 2013'!$B$224</f>
        <v>3.03</v>
      </c>
      <c r="H199" s="7">
        <f t="shared" si="8"/>
        <v>0</v>
      </c>
      <c r="I199" s="10">
        <v>0</v>
      </c>
      <c r="J199" s="9">
        <f t="shared" ref="J199:J215" si="9">H199-I199</f>
        <v>0</v>
      </c>
    </row>
    <row r="200" spans="1:10" ht="15.95" customHeight="1" x14ac:dyDescent="0.25">
      <c r="A200" s="45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'Октябрь 2014'!E200</f>
        <v>0</v>
      </c>
      <c r="E200" s="51"/>
      <c r="F200" s="7"/>
      <c r="G200" s="23">
        <f>'СВОД 2013'!$B$224</f>
        <v>3.03</v>
      </c>
      <c r="H200" s="7">
        <f t="shared" si="8"/>
        <v>0</v>
      </c>
      <c r="I200" s="10">
        <v>0</v>
      </c>
      <c r="J200" s="9">
        <f t="shared" si="9"/>
        <v>0</v>
      </c>
    </row>
    <row r="201" spans="1:10" ht="15.95" customHeight="1" x14ac:dyDescent="0.25">
      <c r="A201" s="45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'Октябрь 2014'!E201</f>
        <v>0</v>
      </c>
      <c r="E201" s="51"/>
      <c r="F201" s="7"/>
      <c r="G201" s="23">
        <f>'СВОД 2013'!$B$224</f>
        <v>3.03</v>
      </c>
      <c r="H201" s="7">
        <f t="shared" si="8"/>
        <v>0</v>
      </c>
      <c r="I201" s="10">
        <v>0</v>
      </c>
      <c r="J201" s="9">
        <f t="shared" si="9"/>
        <v>0</v>
      </c>
    </row>
    <row r="202" spans="1:10" ht="15.95" customHeight="1" x14ac:dyDescent="0.25">
      <c r="A202" s="45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'Октябрь 2014'!E202</f>
        <v>41.67</v>
      </c>
      <c r="E202" s="51"/>
      <c r="F202" s="7"/>
      <c r="G202" s="23">
        <f>'СВОД 2013'!$B$224</f>
        <v>3.03</v>
      </c>
      <c r="H202" s="7">
        <f t="shared" si="8"/>
        <v>0</v>
      </c>
      <c r="I202" s="10">
        <v>0</v>
      </c>
      <c r="J202" s="9">
        <f t="shared" si="9"/>
        <v>0</v>
      </c>
    </row>
    <row r="203" spans="1:10" ht="15.95" customHeight="1" x14ac:dyDescent="0.25">
      <c r="A203" s="45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'Октябрь 2014'!E203</f>
        <v>1441</v>
      </c>
      <c r="E203" s="51"/>
      <c r="F203" s="7"/>
      <c r="G203" s="23">
        <f>'СВОД 2013'!$B$224</f>
        <v>3.03</v>
      </c>
      <c r="H203" s="7">
        <f t="shared" si="8"/>
        <v>0</v>
      </c>
      <c r="I203" s="10">
        <v>0</v>
      </c>
      <c r="J203" s="9">
        <f t="shared" si="9"/>
        <v>0</v>
      </c>
    </row>
    <row r="204" spans="1:10" ht="15.95" customHeight="1" x14ac:dyDescent="0.25">
      <c r="A204" s="45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'Октябрь 2014'!E204</f>
        <v>0</v>
      </c>
      <c r="E204" s="51"/>
      <c r="F204" s="7"/>
      <c r="G204" s="23">
        <f>'СВОД 2013'!$B$224</f>
        <v>3.03</v>
      </c>
      <c r="H204" s="7">
        <f t="shared" si="8"/>
        <v>0</v>
      </c>
      <c r="I204" s="10">
        <v>0</v>
      </c>
      <c r="J204" s="9">
        <f t="shared" si="9"/>
        <v>0</v>
      </c>
    </row>
    <row r="205" spans="1:10" ht="15.95" customHeight="1" x14ac:dyDescent="0.25">
      <c r="A205" s="45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'Октябрь 2014'!E205</f>
        <v>0</v>
      </c>
      <c r="E205" s="51"/>
      <c r="F205" s="7"/>
      <c r="G205" s="23">
        <f>'СВОД 2013'!$B$224</f>
        <v>3.03</v>
      </c>
      <c r="H205" s="7">
        <f t="shared" si="8"/>
        <v>0</v>
      </c>
      <c r="I205" s="10">
        <v>0</v>
      </c>
      <c r="J205" s="9">
        <f t="shared" si="9"/>
        <v>0</v>
      </c>
    </row>
    <row r="206" spans="1:10" ht="15.95" customHeight="1" x14ac:dyDescent="0.25">
      <c r="A206" s="45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'Октябрь 2014'!E206</f>
        <v>0</v>
      </c>
      <c r="E206" s="51"/>
      <c r="F206" s="7"/>
      <c r="G206" s="23">
        <f>'СВОД 2013'!$B$224</f>
        <v>3.03</v>
      </c>
      <c r="H206" s="7">
        <f t="shared" si="8"/>
        <v>0</v>
      </c>
      <c r="I206" s="10">
        <v>0</v>
      </c>
      <c r="J206" s="9">
        <f t="shared" si="9"/>
        <v>0</v>
      </c>
    </row>
    <row r="207" spans="1:10" ht="15.95" customHeight="1" x14ac:dyDescent="0.25">
      <c r="A207" s="45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'Октябрь 2014'!E207</f>
        <v>734</v>
      </c>
      <c r="E207" s="51"/>
      <c r="F207" s="7"/>
      <c r="G207" s="23">
        <f>'СВОД 2013'!$B$224</f>
        <v>3.03</v>
      </c>
      <c r="H207" s="7">
        <f t="shared" si="8"/>
        <v>0</v>
      </c>
      <c r="I207" s="10">
        <v>0</v>
      </c>
      <c r="J207" s="9">
        <f t="shared" si="9"/>
        <v>0</v>
      </c>
    </row>
    <row r="208" spans="1:10" ht="15.95" customHeight="1" x14ac:dyDescent="0.25">
      <c r="A208" s="45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'Октябрь 2014'!E208</f>
        <v>12068</v>
      </c>
      <c r="E208" s="51"/>
      <c r="F208" s="7"/>
      <c r="G208" s="23">
        <f>'СВОД 2013'!$B$224</f>
        <v>3.03</v>
      </c>
      <c r="H208" s="7">
        <f t="shared" si="8"/>
        <v>0</v>
      </c>
      <c r="I208" s="10">
        <v>0</v>
      </c>
      <c r="J208" s="9">
        <f t="shared" si="9"/>
        <v>0</v>
      </c>
    </row>
    <row r="209" spans="1:11" ht="15.95" customHeight="1" x14ac:dyDescent="0.25">
      <c r="A209" s="45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'Октябрь 2014'!E209</f>
        <v>1739.38</v>
      </c>
      <c r="E209" s="51"/>
      <c r="F209" s="7"/>
      <c r="G209" s="23">
        <f>'СВОД 2013'!$B$224</f>
        <v>3.03</v>
      </c>
      <c r="H209" s="7">
        <f t="shared" si="8"/>
        <v>0</v>
      </c>
      <c r="I209" s="10">
        <v>0</v>
      </c>
      <c r="J209" s="9">
        <f t="shared" si="9"/>
        <v>0</v>
      </c>
    </row>
    <row r="210" spans="1:11" ht="15.95" customHeight="1" x14ac:dyDescent="0.25">
      <c r="A210" s="45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'Октябрь 2014'!E210</f>
        <v>0</v>
      </c>
      <c r="E210" s="51"/>
      <c r="F210" s="7"/>
      <c r="G210" s="23">
        <f>'СВОД 2013'!$B$224</f>
        <v>3.03</v>
      </c>
      <c r="H210" s="7">
        <f t="shared" si="8"/>
        <v>0</v>
      </c>
      <c r="I210" s="10">
        <v>0</v>
      </c>
      <c r="J210" s="9">
        <f t="shared" si="9"/>
        <v>0</v>
      </c>
    </row>
    <row r="211" spans="1:11" ht="15.95" customHeight="1" x14ac:dyDescent="0.25">
      <c r="A211" s="45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'Октябрь 2014'!E211</f>
        <v>6787</v>
      </c>
      <c r="E211" s="51"/>
      <c r="F211" s="7"/>
      <c r="G211" s="23">
        <f>'СВОД 2013'!$B$224</f>
        <v>3.03</v>
      </c>
      <c r="H211" s="7">
        <f t="shared" si="8"/>
        <v>0</v>
      </c>
      <c r="I211" s="10">
        <v>0</v>
      </c>
      <c r="J211" s="9">
        <f t="shared" si="9"/>
        <v>0</v>
      </c>
    </row>
    <row r="212" spans="1:11" ht="15.95" customHeight="1" x14ac:dyDescent="0.25">
      <c r="A212" s="45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'Октябрь 2014'!E212</f>
        <v>1348.03</v>
      </c>
      <c r="E212" s="51"/>
      <c r="F212" s="60"/>
      <c r="G212" s="23">
        <f>'СВОД 2013'!$B$224</f>
        <v>3.03</v>
      </c>
      <c r="H212" s="7">
        <f t="shared" si="8"/>
        <v>0</v>
      </c>
      <c r="I212" s="10">
        <v>0</v>
      </c>
      <c r="J212" s="61">
        <f t="shared" si="9"/>
        <v>0</v>
      </c>
    </row>
    <row r="213" spans="1:11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'Октябрь 2014'!E213</f>
        <v>12308.99</v>
      </c>
      <c r="E213" s="57"/>
      <c r="F213" s="7"/>
      <c r="G213" s="23">
        <f>'СВОД 2013'!$B$224</f>
        <v>3.03</v>
      </c>
      <c r="H213" s="7">
        <f t="shared" si="8"/>
        <v>0</v>
      </c>
      <c r="I213" s="10">
        <v>0</v>
      </c>
      <c r="J213" s="9">
        <f t="shared" si="9"/>
        <v>0</v>
      </c>
    </row>
    <row r="214" spans="1:11" ht="15.75" x14ac:dyDescent="0.25">
      <c r="A214" s="47" t="str">
        <f>'СВОД 2014'!$A214</f>
        <v>КПП № 2</v>
      </c>
      <c r="B214" s="20"/>
      <c r="C214" s="20"/>
      <c r="D214" s="49">
        <f>'Октябрь 2014'!E214</f>
        <v>5816.11</v>
      </c>
      <c r="E214" s="53"/>
      <c r="F214" s="7"/>
      <c r="G214" s="23">
        <f>'СВОД 2013'!$B$224</f>
        <v>3.03</v>
      </c>
      <c r="H214" s="7">
        <f t="shared" si="8"/>
        <v>0</v>
      </c>
      <c r="I214" s="10">
        <v>0</v>
      </c>
      <c r="J214" s="9">
        <f t="shared" si="9"/>
        <v>0</v>
      </c>
    </row>
    <row r="215" spans="1:11" ht="15.75" x14ac:dyDescent="0.25">
      <c r="A215" s="47" t="str">
        <f>'СВОД 2014'!$A215</f>
        <v>Строительный городок</v>
      </c>
      <c r="B215" s="20"/>
      <c r="C215" s="20"/>
      <c r="D215" s="49">
        <f>'Октябрь 2014'!E215</f>
        <v>5903.39</v>
      </c>
      <c r="E215" s="53"/>
      <c r="F215" s="7"/>
      <c r="G215" s="23">
        <f>'СВОД 2013'!$B$224</f>
        <v>3.03</v>
      </c>
      <c r="H215" s="7">
        <f t="shared" si="8"/>
        <v>0</v>
      </c>
      <c r="I215" s="10">
        <v>0</v>
      </c>
      <c r="J215" s="9">
        <f t="shared" si="9"/>
        <v>0</v>
      </c>
    </row>
    <row r="216" spans="1:11" ht="16.5" thickBot="1" x14ac:dyDescent="0.3">
      <c r="A216" s="47" t="s">
        <v>173</v>
      </c>
      <c r="B216" s="20"/>
      <c r="C216" s="20"/>
      <c r="D216" s="49">
        <f>'Октябрь 2014'!E216</f>
        <v>19235.45</v>
      </c>
      <c r="E216" s="53"/>
      <c r="F216" s="7"/>
      <c r="G216" s="23">
        <f>'СВОД 2013'!$B$224</f>
        <v>3.03</v>
      </c>
      <c r="H216" s="7">
        <f t="shared" si="8"/>
        <v>0</v>
      </c>
      <c r="I216" s="10">
        <v>0</v>
      </c>
      <c r="J216" s="9">
        <f t="shared" ref="J216" si="10">H216-I216</f>
        <v>0</v>
      </c>
    </row>
    <row r="217" spans="1:11" ht="16.5" hidden="1" thickBot="1" x14ac:dyDescent="0.3">
      <c r="A217" s="76"/>
      <c r="B217" s="77"/>
      <c r="C217" s="77"/>
      <c r="D217" s="54"/>
      <c r="E217" s="54"/>
      <c r="F217" s="54"/>
      <c r="G217" s="54"/>
      <c r="H217" s="54"/>
      <c r="I217" s="54"/>
      <c r="J217" s="54"/>
    </row>
    <row r="218" spans="1:11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0</v>
      </c>
      <c r="G218" s="64"/>
      <c r="H218" s="16">
        <f>SUM(H2:H216)</f>
        <v>0</v>
      </c>
      <c r="I218" s="16">
        <f>SUM(I2:I216)</f>
        <v>91142.65</v>
      </c>
      <c r="J218" s="16">
        <f>SUM(J2:J216)</f>
        <v>-91142.65</v>
      </c>
    </row>
    <row r="220" spans="1:11" x14ac:dyDescent="0.25">
      <c r="A220" s="175" t="s">
        <v>205</v>
      </c>
      <c r="J220" s="176"/>
      <c r="K220" s="177">
        <v>41963</v>
      </c>
    </row>
  </sheetData>
  <autoFilter ref="A1:J215">
    <sortState ref="A2:J210">
      <sortCondition ref="B1:B210"/>
    </sortState>
  </autoFilter>
  <conditionalFormatting sqref="C2:C212">
    <cfRule type="cellIs" dxfId="3" priority="1" operator="equal">
      <formula>0</formula>
    </cfRule>
    <cfRule type="cellIs" dxfId="2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8"/>
  <sheetViews>
    <sheetView workbookViewId="0">
      <pane ySplit="1" topLeftCell="A93" activePane="bottomLeft" state="frozen"/>
      <selection activeCell="A58" sqref="A58:A59"/>
      <selection pane="bottomLeft" activeCell="A58" sqref="A58:A59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7109375" customWidth="1"/>
  </cols>
  <sheetData>
    <row r="1" spans="1:11" s="100" customFormat="1" ht="60.75" customHeight="1" thickBot="1" x14ac:dyDescent="0.3">
      <c r="A1" s="44" t="s">
        <v>122</v>
      </c>
      <c r="B1" s="12" t="s">
        <v>123</v>
      </c>
      <c r="C1" s="11" t="s">
        <v>121</v>
      </c>
      <c r="D1" s="24" t="s">
        <v>128</v>
      </c>
      <c r="E1" s="21" t="s">
        <v>129</v>
      </c>
      <c r="F1" s="21" t="s">
        <v>130</v>
      </c>
      <c r="G1" s="22" t="s">
        <v>131</v>
      </c>
      <c r="H1" s="11" t="s">
        <v>132</v>
      </c>
      <c r="I1" s="11" t="s">
        <v>124</v>
      </c>
      <c r="J1" s="12" t="s">
        <v>125</v>
      </c>
      <c r="K1" s="101" t="s">
        <v>157</v>
      </c>
    </row>
    <row r="2" spans="1:11" s="5" customFormat="1" ht="15.95" customHeight="1" x14ac:dyDescent="0.25">
      <c r="A2" s="45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49">
        <f>'Ноябрь 2014'!E2</f>
        <v>0</v>
      </c>
      <c r="E2" s="50"/>
      <c r="F2" s="7"/>
      <c r="G2" s="23">
        <f>'СВОД 2013'!$B$224</f>
        <v>3.03</v>
      </c>
      <c r="H2" s="7">
        <f t="shared" ref="H2:H25" si="0">F2*G2</f>
        <v>0</v>
      </c>
      <c r="I2" s="9">
        <v>0</v>
      </c>
      <c r="J2" s="9">
        <f t="shared" ref="J2:J67" si="1">H2-I2</f>
        <v>0</v>
      </c>
    </row>
    <row r="3" spans="1:11" ht="15.95" customHeight="1" x14ac:dyDescent="0.25">
      <c r="A3" s="45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49">
        <f>'Ноябрь 2014'!E3</f>
        <v>0</v>
      </c>
      <c r="E3" s="51"/>
      <c r="F3" s="7"/>
      <c r="G3" s="23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5" t="str">
        <f>'СВОД 2014'!$A4</f>
        <v>Лукьяненко Е. В.</v>
      </c>
      <c r="B4" s="1">
        <f>'СВОД 2014'!B4</f>
        <v>2</v>
      </c>
      <c r="C4" s="17">
        <f>'СВОД 2014'!C4</f>
        <v>0</v>
      </c>
      <c r="D4" s="49">
        <f>'Ноябрь 2014'!E4</f>
        <v>0</v>
      </c>
      <c r="E4" s="51"/>
      <c r="F4" s="7"/>
      <c r="G4" s="23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5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49">
        <f>'Ноябрь 2014'!E5</f>
        <v>0</v>
      </c>
      <c r="E5" s="51"/>
      <c r="F5" s="7"/>
      <c r="G5" s="23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5" t="str">
        <f>'СВОД 2014'!$A6</f>
        <v>Сионова Л. А.</v>
      </c>
      <c r="B6" s="1">
        <f>'СВОД 2014'!B6</f>
        <v>3</v>
      </c>
      <c r="C6" s="17">
        <f>'СВОД 2014'!C6</f>
        <v>0</v>
      </c>
      <c r="D6" s="49">
        <f>'Ноябрь 2014'!E6</f>
        <v>0</v>
      </c>
      <c r="E6" s="51"/>
      <c r="F6" s="7"/>
      <c r="G6" s="23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5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49">
        <f>'Ноябрь 2014'!E7</f>
        <v>0</v>
      </c>
      <c r="E7" s="51"/>
      <c r="F7" s="7"/>
      <c r="G7" s="23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5">
        <f>'СВОД 2014'!$A8</f>
        <v>0</v>
      </c>
      <c r="B8" s="1">
        <f>'СВОД 2014'!B8</f>
        <v>4</v>
      </c>
      <c r="C8" s="17">
        <f>'СВОД 2014'!C8</f>
        <v>0</v>
      </c>
      <c r="D8" s="49">
        <f>'Ноябрь 2014'!E8</f>
        <v>0</v>
      </c>
      <c r="E8" s="51"/>
      <c r="F8" s="7">
        <f>E8-D8</f>
        <v>0</v>
      </c>
      <c r="G8" s="23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5" t="str">
        <f>'СВОД 2014'!$A9</f>
        <v>Ходжаев Б. С.</v>
      </c>
      <c r="B9" s="1">
        <v>4</v>
      </c>
      <c r="C9" s="17" t="str">
        <f>'СВОД 2014'!C9</f>
        <v>а</v>
      </c>
      <c r="D9" s="49"/>
      <c r="E9" s="51"/>
      <c r="F9" s="7"/>
      <c r="G9" s="23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5" t="str">
        <f>'СВОД 2014'!$A10</f>
        <v>Нечаев А. В.</v>
      </c>
      <c r="B10" s="1">
        <f>'СВОД 2014'!B10</f>
        <v>5</v>
      </c>
      <c r="C10" s="17">
        <f>'СВОД 2014'!C10</f>
        <v>0</v>
      </c>
      <c r="D10" s="49">
        <f>'Ноябрь 2014'!E10</f>
        <v>0</v>
      </c>
      <c r="E10" s="51"/>
      <c r="F10" s="7"/>
      <c r="G10" s="23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5" t="str">
        <f>'СВОД 2014'!$A11</f>
        <v xml:space="preserve">Терентьев С. П. </v>
      </c>
      <c r="B11" s="1">
        <f>'СВОД 2014'!B11</f>
        <v>6</v>
      </c>
      <c r="C11" s="17">
        <f>'СВОД 2014'!C11</f>
        <v>0</v>
      </c>
      <c r="D11" s="49">
        <f>'Ноябрь 2014'!E11</f>
        <v>0</v>
      </c>
      <c r="E11" s="51"/>
      <c r="F11" s="7"/>
      <c r="G11" s="23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5" t="str">
        <f>'СВОД 2014'!$A12</f>
        <v>Борозна М. В.</v>
      </c>
      <c r="B12" s="1">
        <f>'СВОД 2014'!B12</f>
        <v>7</v>
      </c>
      <c r="C12" s="17">
        <f>'СВОД 2014'!C12</f>
        <v>0</v>
      </c>
      <c r="D12" s="49">
        <f>'Ноябрь 2014'!E12</f>
        <v>0</v>
      </c>
      <c r="E12" s="51"/>
      <c r="F12" s="7"/>
      <c r="G12" s="23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5" t="str">
        <f>'СВОД 2014'!$A13</f>
        <v>Дрезгунова А. В.</v>
      </c>
      <c r="B13" s="1">
        <f>'СВОД 2014'!B13</f>
        <v>8</v>
      </c>
      <c r="C13" s="17">
        <f>'СВОД 2014'!C13</f>
        <v>0</v>
      </c>
      <c r="D13" s="49">
        <f>'Ноябрь 2014'!E13</f>
        <v>0</v>
      </c>
      <c r="E13" s="51"/>
      <c r="F13" s="7"/>
      <c r="G13" s="23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5" t="str">
        <f>'СВОД 2014'!$A14</f>
        <v>Селезова Э. Ю.</v>
      </c>
      <c r="B14" s="1">
        <f>'СВОД 2014'!B14</f>
        <v>9</v>
      </c>
      <c r="C14" s="17">
        <f>'СВОД 2014'!C14</f>
        <v>0</v>
      </c>
      <c r="D14" s="49">
        <f>'Ноябрь 2014'!E14</f>
        <v>0</v>
      </c>
      <c r="E14" s="51"/>
      <c r="F14" s="7"/>
      <c r="G14" s="23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5" t="str">
        <f>'СВОД 2014'!$A15</f>
        <v>Петкова М. С.</v>
      </c>
      <c r="B15" s="1">
        <f>'СВОД 2014'!B15</f>
        <v>9</v>
      </c>
      <c r="C15" s="17" t="str">
        <f>'СВОД 2014'!C15</f>
        <v>а</v>
      </c>
      <c r="D15" s="49">
        <f>'Ноябрь 2014'!E15</f>
        <v>0</v>
      </c>
      <c r="E15" s="51"/>
      <c r="F15" s="7"/>
      <c r="G15" s="23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5" t="str">
        <f>'СВОД 2014'!$A16</f>
        <v>Сахаров С.А.</v>
      </c>
      <c r="B16" s="1">
        <f>'СВОД 2014'!B16</f>
        <v>10</v>
      </c>
      <c r="C16" s="17">
        <f>'СВОД 2014'!C16</f>
        <v>0</v>
      </c>
      <c r="D16" s="49">
        <f>'Ноябрь 2014'!E16</f>
        <v>0</v>
      </c>
      <c r="E16" s="51"/>
      <c r="F16" s="7"/>
      <c r="G16" s="23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5" t="str">
        <f>'СВОД 2014'!$A17</f>
        <v>Артемов В. Г.</v>
      </c>
      <c r="B17" s="1">
        <f>'СВОД 2014'!B17</f>
        <v>11</v>
      </c>
      <c r="C17" s="17">
        <f>'СВОД 2014'!C17</f>
        <v>0</v>
      </c>
      <c r="D17" s="49">
        <f>'Ноябрь 2014'!E17</f>
        <v>0</v>
      </c>
      <c r="E17" s="51"/>
      <c r="F17" s="7"/>
      <c r="G17" s="23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5" t="str">
        <f>'СВОД 2014'!$A18</f>
        <v>Елизаров М.В.</v>
      </c>
      <c r="B18" s="1">
        <f>'СВОД 2014'!B18</f>
        <v>12</v>
      </c>
      <c r="C18" s="17">
        <f>'СВОД 2014'!C18</f>
        <v>0</v>
      </c>
      <c r="D18" s="49">
        <f>'Ноябрь 2014'!E18</f>
        <v>0</v>
      </c>
      <c r="E18" s="51"/>
      <c r="F18" s="7"/>
      <c r="G18" s="23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5" t="str">
        <f>'СВОД 2014'!$A19</f>
        <v>Животинский А. В.</v>
      </c>
      <c r="B19" s="1">
        <f>'СВОД 2014'!B19</f>
        <v>12</v>
      </c>
      <c r="C19" s="17" t="str">
        <f>'СВОД 2014'!C19</f>
        <v>а</v>
      </c>
      <c r="D19" s="49">
        <f>'Ноябрь 2014'!E19</f>
        <v>0</v>
      </c>
      <c r="E19" s="51"/>
      <c r="F19" s="7"/>
      <c r="G19" s="23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5" t="str">
        <f>'СВОД 2014'!$A20</f>
        <v>Новикова Е. В.</v>
      </c>
      <c r="B20" s="1">
        <f>'СВОД 2014'!B20</f>
        <v>13</v>
      </c>
      <c r="C20" s="17">
        <f>'СВОД 2014'!C20</f>
        <v>0</v>
      </c>
      <c r="D20" s="49">
        <f>'Ноябрь 2014'!E20</f>
        <v>0</v>
      </c>
      <c r="E20" s="51"/>
      <c r="F20" s="7"/>
      <c r="G20" s="23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5" t="str">
        <f>'СВОД 2014'!$A21</f>
        <v>Арзамасцева С.В.</v>
      </c>
      <c r="B21" s="1">
        <f>'СВОД 2014'!B21</f>
        <v>14</v>
      </c>
      <c r="C21" s="17">
        <f>'СВОД 2014'!C21</f>
        <v>0</v>
      </c>
      <c r="D21" s="49">
        <f>'Ноябрь 2014'!E21</f>
        <v>0</v>
      </c>
      <c r="E21" s="51"/>
      <c r="F21" s="7"/>
      <c r="G21" s="23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5" t="str">
        <f>'СВОД 2014'!$A22</f>
        <v>Котикова Т. В.</v>
      </c>
      <c r="B22" s="1">
        <f>'СВОД 2014'!B22</f>
        <v>15</v>
      </c>
      <c r="C22" s="17">
        <f>'СВОД 2014'!C22</f>
        <v>0</v>
      </c>
      <c r="D22" s="49">
        <f>'Ноябрь 2014'!E22</f>
        <v>0</v>
      </c>
      <c r="E22" s="51"/>
      <c r="F22" s="7"/>
      <c r="G22" s="23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5" t="str">
        <f>'СВОД 2014'!$A23</f>
        <v>Пантелеева И.В.</v>
      </c>
      <c r="B23" s="1">
        <f>'СВОД 2014'!B23</f>
        <v>16</v>
      </c>
      <c r="C23" s="17">
        <f>'СВОД 2014'!C23</f>
        <v>0</v>
      </c>
      <c r="D23" s="49">
        <f>'Ноябрь 2014'!E23</f>
        <v>0</v>
      </c>
      <c r="E23" s="51"/>
      <c r="F23" s="7"/>
      <c r="G23" s="23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5" t="str">
        <f>'СВОД 2014'!$A24</f>
        <v>Казымова Э. Б.</v>
      </c>
      <c r="B24" s="1">
        <f>'СВОД 2014'!B24</f>
        <v>16</v>
      </c>
      <c r="C24" s="17" t="str">
        <f>'СВОД 2014'!C24</f>
        <v>а</v>
      </c>
      <c r="D24" s="49">
        <f>'Ноябрь 2014'!E24</f>
        <v>0</v>
      </c>
      <c r="E24" s="51"/>
      <c r="F24" s="7"/>
      <c r="G24" s="23">
        <f>'СВОД 2013'!$B$224</f>
        <v>3.03</v>
      </c>
      <c r="H24" s="7">
        <f>ROUND(F24*G24,2)</f>
        <v>0</v>
      </c>
      <c r="I24" s="10">
        <v>0</v>
      </c>
      <c r="J24" s="9">
        <f t="shared" si="1"/>
        <v>0</v>
      </c>
    </row>
    <row r="25" spans="1:10" ht="15.95" customHeight="1" x14ac:dyDescent="0.25">
      <c r="A25" s="45" t="str">
        <f>'СВОД 2014'!$A25</f>
        <v>Новичкова С.Г.</v>
      </c>
      <c r="B25" s="1">
        <f>'СВОД 2014'!B25</f>
        <v>17</v>
      </c>
      <c r="C25" s="17">
        <f>'СВОД 2014'!C25</f>
        <v>0</v>
      </c>
      <c r="D25" s="49">
        <f>'Ноябрь 2014'!E25</f>
        <v>0</v>
      </c>
      <c r="E25" s="51"/>
      <c r="F25" s="7"/>
      <c r="G25" s="23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5" t="str">
        <f>'СВОД 2014'!$A26</f>
        <v>Жилкин А.В.</v>
      </c>
      <c r="B26" s="1">
        <f>'СВОД 2014'!B26</f>
        <v>18</v>
      </c>
      <c r="C26" s="17">
        <f>'СВОД 2014'!C26</f>
        <v>0</v>
      </c>
      <c r="D26" s="49">
        <f>'Ноябрь 2014'!E26</f>
        <v>0</v>
      </c>
      <c r="E26" s="51"/>
      <c r="F26" s="7"/>
      <c r="G26" s="23">
        <f>'СВОД 2013'!$B$224</f>
        <v>3.03</v>
      </c>
      <c r="H26" s="7">
        <f t="shared" ref="H26:H91" si="2">ROUND(F26*G26,2)</f>
        <v>0</v>
      </c>
      <c r="I26" s="10">
        <v>0</v>
      </c>
      <c r="J26" s="9">
        <f t="shared" si="1"/>
        <v>0</v>
      </c>
    </row>
    <row r="27" spans="1:10" ht="15.95" customHeight="1" x14ac:dyDescent="0.25">
      <c r="A27" s="45" t="str">
        <f>'СВОД 2014'!$A27</f>
        <v>Логуновская Л. В.</v>
      </c>
      <c r="B27" s="1">
        <f>'СВОД 2014'!B27</f>
        <v>19</v>
      </c>
      <c r="C27" s="17">
        <f>'СВОД 2014'!C27</f>
        <v>0</v>
      </c>
      <c r="D27" s="49">
        <f>'Ноябрь 2014'!E27</f>
        <v>0</v>
      </c>
      <c r="E27" s="51"/>
      <c r="F27" s="7"/>
      <c r="G27" s="23">
        <f>'СВОД 2013'!$B$224</f>
        <v>3.03</v>
      </c>
      <c r="H27" s="7">
        <f t="shared" si="2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5" t="str">
        <f>'СВОД 2014'!$A28</f>
        <v>Пузько Л. А.</v>
      </c>
      <c r="B28" s="1">
        <f>'СВОД 2014'!B28</f>
        <v>20</v>
      </c>
      <c r="C28" s="17">
        <f>'СВОД 2014'!C28</f>
        <v>0</v>
      </c>
      <c r="D28" s="49">
        <f>'Ноябрь 2014'!E28</f>
        <v>0</v>
      </c>
      <c r="E28" s="51"/>
      <c r="F28" s="7"/>
      <c r="G28" s="23">
        <f>'СВОД 2013'!$B$224</f>
        <v>3.03</v>
      </c>
      <c r="H28" s="7">
        <f t="shared" si="2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5" t="str">
        <f>'СВОД 2014'!$A29</f>
        <v>Гришина Ю.Н.</v>
      </c>
      <c r="B29" s="1">
        <f>'СВОД 2014'!B29</f>
        <v>21</v>
      </c>
      <c r="C29" s="17">
        <f>'СВОД 2014'!C29</f>
        <v>0</v>
      </c>
      <c r="D29" s="49">
        <f>'Ноябрь 2014'!E29</f>
        <v>0</v>
      </c>
      <c r="E29" s="51"/>
      <c r="F29" s="7"/>
      <c r="G29" s="23">
        <f>'СВОД 2013'!$B$224</f>
        <v>3.03</v>
      </c>
      <c r="H29" s="7">
        <f t="shared" si="2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5" t="str">
        <f>'СВОД 2014'!$A30</f>
        <v>Агуреев А. Н.</v>
      </c>
      <c r="B30" s="1">
        <f>'СВОД 2014'!B30</f>
        <v>22</v>
      </c>
      <c r="C30" s="17">
        <f>'СВОД 2014'!C30</f>
        <v>0</v>
      </c>
      <c r="D30" s="49">
        <f>'Ноябрь 2014'!E30</f>
        <v>0</v>
      </c>
      <c r="E30" s="51"/>
      <c r="F30" s="7"/>
      <c r="G30" s="23">
        <f>'СВОД 2013'!$B$224</f>
        <v>3.03</v>
      </c>
      <c r="H30" s="7">
        <f t="shared" si="2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5" t="str">
        <f>'СВОД 2014'!$A31</f>
        <v>Берлизова Е. Ю.</v>
      </c>
      <c r="B31" s="1">
        <f>'СВОД 2014'!B31</f>
        <v>22</v>
      </c>
      <c r="C31" s="17" t="str">
        <f>'СВОД 2014'!C31</f>
        <v>а</v>
      </c>
      <c r="D31" s="49">
        <f>'Ноябрь 2014'!E31</f>
        <v>0</v>
      </c>
      <c r="E31" s="51"/>
      <c r="F31" s="7"/>
      <c r="G31" s="23">
        <f>'СВОД 2013'!$B$224</f>
        <v>3.03</v>
      </c>
      <c r="H31" s="7">
        <f t="shared" si="2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5" t="str">
        <f>'СВОД 2014'!$A32</f>
        <v>Вдовыдченко Н. А.</v>
      </c>
      <c r="B32" s="1">
        <f>'СВОД 2014'!B32</f>
        <v>23</v>
      </c>
      <c r="C32" s="17">
        <f>'СВОД 2014'!C32</f>
        <v>0</v>
      </c>
      <c r="D32" s="49">
        <f>'Ноябрь 2014'!E32</f>
        <v>0</v>
      </c>
      <c r="E32" s="51"/>
      <c r="F32" s="7"/>
      <c r="G32" s="23">
        <f>'СВОД 2013'!$B$224</f>
        <v>3.03</v>
      </c>
      <c r="H32" s="7">
        <f t="shared" si="2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5" t="str">
        <f>'СВОД 2014'!$A33</f>
        <v>Фомичева О. И.</v>
      </c>
      <c r="B33" s="1">
        <f>'СВОД 2014'!B33</f>
        <v>23</v>
      </c>
      <c r="C33" s="17" t="str">
        <f>'СВОД 2014'!C33</f>
        <v>а</v>
      </c>
      <c r="D33" s="49">
        <f>'Ноябрь 2014'!E33</f>
        <v>0</v>
      </c>
      <c r="E33" s="51"/>
      <c r="F33" s="7"/>
      <c r="G33" s="23">
        <f>'СВОД 2013'!$B$224</f>
        <v>3.03</v>
      </c>
      <c r="H33" s="7">
        <f t="shared" si="2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5" t="str">
        <f>'СВОД 2014'!$A34</f>
        <v>Ложкина Е. А.</v>
      </c>
      <c r="B34" s="1">
        <f>'СВОД 2014'!B34</f>
        <v>24</v>
      </c>
      <c r="C34" s="17">
        <f>'СВОД 2014'!C34</f>
        <v>0</v>
      </c>
      <c r="D34" s="49">
        <f>'Ноябрь 2014'!E34</f>
        <v>0</v>
      </c>
      <c r="E34" s="51"/>
      <c r="F34" s="7"/>
      <c r="G34" s="23">
        <f>'СВОД 2013'!$B$224</f>
        <v>3.03</v>
      </c>
      <c r="H34" s="7">
        <f t="shared" si="2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5" t="str">
        <f>'СВОД 2014'!$A35</f>
        <v>Орлова С. В.</v>
      </c>
      <c r="B35" s="1">
        <f>'СВОД 2014'!B35</f>
        <v>25</v>
      </c>
      <c r="C35" s="17">
        <f>'СВОД 2014'!C35</f>
        <v>0</v>
      </c>
      <c r="D35" s="49">
        <f>'Ноябрь 2014'!E35</f>
        <v>0</v>
      </c>
      <c r="E35" s="51"/>
      <c r="F35" s="7"/>
      <c r="G35" s="23">
        <f>'СВОД 2013'!$B$224</f>
        <v>3.03</v>
      </c>
      <c r="H35" s="7">
        <f t="shared" si="2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5" t="str">
        <f>'СВОД 2014'!$A36</f>
        <v>Гончарова М.В.</v>
      </c>
      <c r="B36" s="1">
        <f>'СВОД 2014'!B36</f>
        <v>26</v>
      </c>
      <c r="C36" s="17">
        <f>'СВОД 2014'!C36</f>
        <v>0</v>
      </c>
      <c r="D36" s="49">
        <f>'Ноябрь 2014'!E36</f>
        <v>0</v>
      </c>
      <c r="E36" s="51"/>
      <c r="F36" s="7"/>
      <c r="G36" s="23">
        <f>'СВОД 2013'!$B$224</f>
        <v>3.03</v>
      </c>
      <c r="H36" s="7">
        <f t="shared" si="2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5" t="str">
        <f>'СВОД 2014'!$A37</f>
        <v>Куранова А.С.</v>
      </c>
      <c r="B37" s="1">
        <f>'СВОД 2014'!B37</f>
        <v>27</v>
      </c>
      <c r="C37" s="17">
        <f>'СВОД 2014'!C37</f>
        <v>0</v>
      </c>
      <c r="D37" s="49">
        <f>'Ноябрь 2014'!E37</f>
        <v>0</v>
      </c>
      <c r="E37" s="51"/>
      <c r="F37" s="7"/>
      <c r="G37" s="23">
        <f>'СВОД 2013'!$B$224</f>
        <v>3.03</v>
      </c>
      <c r="H37" s="7">
        <f t="shared" si="2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5" t="str">
        <f>'СВОД 2014'!$A38</f>
        <v>Тихомирова С. А.</v>
      </c>
      <c r="B38" s="1">
        <f>'СВОД 2014'!B38</f>
        <v>28</v>
      </c>
      <c r="C38" s="17">
        <f>'СВОД 2014'!C38</f>
        <v>0</v>
      </c>
      <c r="D38" s="49">
        <f>'Ноябрь 2014'!E38</f>
        <v>0</v>
      </c>
      <c r="E38" s="51"/>
      <c r="F38" s="7"/>
      <c r="G38" s="23">
        <f>'СВОД 2013'!$B$224</f>
        <v>3.03</v>
      </c>
      <c r="H38" s="7">
        <f t="shared" si="2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5" t="str">
        <f>'СВОД 2014'!$A39</f>
        <v>Протопопов А. П.</v>
      </c>
      <c r="B39" s="1">
        <f>'СВОД 2014'!B39</f>
        <v>29</v>
      </c>
      <c r="C39" s="17">
        <f>'СВОД 2014'!C39</f>
        <v>0</v>
      </c>
      <c r="D39" s="49">
        <f>'Ноябрь 2014'!E39</f>
        <v>0</v>
      </c>
      <c r="E39" s="51"/>
      <c r="F39" s="7"/>
      <c r="G39" s="23">
        <f>'СВОД 2013'!$B$224</f>
        <v>3.03</v>
      </c>
      <c r="H39" s="7">
        <f t="shared" si="2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5" t="str">
        <f>'СВОД 2014'!$A40</f>
        <v>Еркин А. М.</v>
      </c>
      <c r="B40" s="1">
        <f>'СВОД 2014'!B40</f>
        <v>30</v>
      </c>
      <c r="C40" s="17">
        <f>'СВОД 2014'!C40</f>
        <v>0</v>
      </c>
      <c r="D40" s="49">
        <f>'Ноябрь 2014'!E40</f>
        <v>0</v>
      </c>
      <c r="E40" s="51"/>
      <c r="F40" s="7"/>
      <c r="G40" s="23">
        <f>'СВОД 2013'!$B$224</f>
        <v>3.03</v>
      </c>
      <c r="H40" s="7">
        <f t="shared" si="2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5" t="str">
        <f>'СВОД 2014'!$A41</f>
        <v>Еркин А. М.</v>
      </c>
      <c r="B41" s="1">
        <f>'СВОД 2014'!B41</f>
        <v>30</v>
      </c>
      <c r="C41" s="17" t="str">
        <f>'СВОД 2014'!C41</f>
        <v>а</v>
      </c>
      <c r="D41" s="49">
        <f>'Ноябрь 2014'!E41</f>
        <v>0</v>
      </c>
      <c r="E41" s="51"/>
      <c r="F41" s="7"/>
      <c r="G41" s="23">
        <f>'СВОД 2013'!$B$224</f>
        <v>3.03</v>
      </c>
      <c r="H41" s="7">
        <f t="shared" si="2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5" t="str">
        <f>'СВОД 2014'!$A42</f>
        <v>Стрелин А. И.</v>
      </c>
      <c r="B42" s="1">
        <f>'СВОД 2014'!B42</f>
        <v>31</v>
      </c>
      <c r="C42" s="17">
        <f>'СВОД 2014'!C42</f>
        <v>0</v>
      </c>
      <c r="D42" s="49">
        <f>'Ноябрь 2014'!E42</f>
        <v>0</v>
      </c>
      <c r="E42" s="51"/>
      <c r="F42" s="7"/>
      <c r="G42" s="23">
        <f>'СВОД 2013'!$B$224</f>
        <v>3.03</v>
      </c>
      <c r="H42" s="7">
        <f t="shared" si="2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5" t="str">
        <f>'СВОД 2014'!$A43</f>
        <v>Вишняков Д. Б.</v>
      </c>
      <c r="B43" s="1">
        <f>'СВОД 2014'!B43</f>
        <v>31</v>
      </c>
      <c r="C43" s="17" t="str">
        <f>'СВОД 2014'!C43</f>
        <v>а</v>
      </c>
      <c r="D43" s="49">
        <f>'Ноябрь 2014'!E43</f>
        <v>0</v>
      </c>
      <c r="E43" s="51"/>
      <c r="F43" s="7"/>
      <c r="G43" s="23">
        <f>'СВОД 2013'!$B$224</f>
        <v>3.03</v>
      </c>
      <c r="H43" s="7">
        <f t="shared" si="2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5" t="str">
        <f>'СВОД 2014'!$A44</f>
        <v>Кистяева Е. А.</v>
      </c>
      <c r="B44" s="1">
        <f>'СВОД 2014'!B44</f>
        <v>32</v>
      </c>
      <c r="C44" s="17">
        <f>'СВОД 2014'!C44</f>
        <v>0</v>
      </c>
      <c r="D44" s="49">
        <f>'Ноябрь 2014'!E44</f>
        <v>0</v>
      </c>
      <c r="E44" s="51"/>
      <c r="F44" s="7"/>
      <c r="G44" s="23">
        <f>'СВОД 2013'!$B$224</f>
        <v>3.03</v>
      </c>
      <c r="H44" s="7">
        <f t="shared" si="2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5" t="str">
        <f>'СВОД 2014'!$A45</f>
        <v>Гладкова Т. С.</v>
      </c>
      <c r="B45" s="1">
        <f>'СВОД 2014'!B45</f>
        <v>33</v>
      </c>
      <c r="C45" s="17">
        <f>'СВОД 2014'!C45</f>
        <v>0</v>
      </c>
      <c r="D45" s="49">
        <f>'Ноябрь 2014'!E45</f>
        <v>0</v>
      </c>
      <c r="E45" s="51"/>
      <c r="F45" s="7"/>
      <c r="G45" s="23">
        <f>'СВОД 2013'!$B$224</f>
        <v>3.03</v>
      </c>
      <c r="H45" s="7">
        <f t="shared" si="2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5" t="str">
        <f>'СВОД 2014'!$A46</f>
        <v>Чумаков Е. С.</v>
      </c>
      <c r="B46" s="1">
        <f>'СВОД 2014'!B46</f>
        <v>34</v>
      </c>
      <c r="C46" s="17">
        <f>'СВОД 2014'!C46</f>
        <v>0</v>
      </c>
      <c r="D46" s="49">
        <f>'Ноябрь 2014'!E46</f>
        <v>0</v>
      </c>
      <c r="E46" s="51"/>
      <c r="F46" s="7"/>
      <c r="G46" s="23">
        <f>'СВОД 2013'!$B$224</f>
        <v>3.03</v>
      </c>
      <c r="H46" s="7">
        <f t="shared" si="2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5" t="str">
        <f>'СВОД 2014'!$A47</f>
        <v>Овчаренко И. А.</v>
      </c>
      <c r="B47" s="1">
        <f>'СВОД 2014'!B47</f>
        <v>35</v>
      </c>
      <c r="C47" s="17">
        <f>'СВОД 2014'!C47</f>
        <v>0</v>
      </c>
      <c r="D47" s="49">
        <f>'Ноябрь 2014'!E47</f>
        <v>0</v>
      </c>
      <c r="E47" s="51"/>
      <c r="F47" s="7"/>
      <c r="G47" s="23">
        <f>'СВОД 2013'!$B$224</f>
        <v>3.03</v>
      </c>
      <c r="H47" s="7">
        <f t="shared" si="2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5" t="str">
        <f>'СВОД 2014'!$A48</f>
        <v>Никкель М. Н.</v>
      </c>
      <c r="B48" s="1">
        <f>'СВОД 2014'!B48</f>
        <v>36</v>
      </c>
      <c r="C48" s="17">
        <f>'СВОД 2014'!C48</f>
        <v>0</v>
      </c>
      <c r="D48" s="49">
        <f>'Ноябрь 2014'!E48</f>
        <v>0</v>
      </c>
      <c r="E48" s="51"/>
      <c r="F48" s="7"/>
      <c r="G48" s="23">
        <f>'СВОД 2013'!$B$224</f>
        <v>3.03</v>
      </c>
      <c r="H48" s="7">
        <f t="shared" si="2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5" t="str">
        <f>'СВОД 2014'!$A49</f>
        <v>Клокова Т. Е.</v>
      </c>
      <c r="B49" s="1">
        <f>'СВОД 2014'!B49</f>
        <v>37</v>
      </c>
      <c r="C49" s="17">
        <f>'СВОД 2014'!C49</f>
        <v>0</v>
      </c>
      <c r="D49" s="49">
        <f>'Ноябрь 2014'!E49</f>
        <v>0</v>
      </c>
      <c r="E49" s="51"/>
      <c r="F49" s="7"/>
      <c r="G49" s="23">
        <f>'СВОД 2013'!$B$224</f>
        <v>3.03</v>
      </c>
      <c r="H49" s="7">
        <f t="shared" si="2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5" t="str">
        <f>'СВОД 2014'!$A50</f>
        <v>Волкова Ю.С.</v>
      </c>
      <c r="B50" s="1">
        <f>'СВОД 2014'!B50</f>
        <v>38</v>
      </c>
      <c r="C50" s="17">
        <f>'СВОД 2014'!C50</f>
        <v>0</v>
      </c>
      <c r="D50" s="49">
        <f>'Ноябрь 2014'!E50</f>
        <v>0</v>
      </c>
      <c r="E50" s="51"/>
      <c r="F50" s="7"/>
      <c r="G50" s="23">
        <f>'СВОД 2013'!$B$224</f>
        <v>3.03</v>
      </c>
      <c r="H50" s="7">
        <f t="shared" si="2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5" t="str">
        <f>'СВОД 2014'!$A51</f>
        <v>Третяк Ю. М.</v>
      </c>
      <c r="B51" s="1">
        <f>'СВОД 2014'!B51</f>
        <v>39</v>
      </c>
      <c r="C51" s="17">
        <f>'СВОД 2014'!C51</f>
        <v>0</v>
      </c>
      <c r="D51" s="49">
        <f>'Ноябрь 2014'!E51</f>
        <v>0</v>
      </c>
      <c r="E51" s="51"/>
      <c r="F51" s="7"/>
      <c r="G51" s="23">
        <f>'СВОД 2013'!$B$224</f>
        <v>3.03</v>
      </c>
      <c r="H51" s="7">
        <f t="shared" si="2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5" t="str">
        <f>'СВОД 2014'!$A52</f>
        <v>Назаркин Ю. А.</v>
      </c>
      <c r="B52" s="1">
        <f>'СВОД 2014'!B52</f>
        <v>39</v>
      </c>
      <c r="C52" s="17" t="str">
        <f>'СВОД 2014'!C52</f>
        <v>а</v>
      </c>
      <c r="D52" s="49">
        <f>'Ноябрь 2014'!E52</f>
        <v>0</v>
      </c>
      <c r="E52" s="51"/>
      <c r="F52" s="7"/>
      <c r="G52" s="23">
        <f>'СВОД 2013'!$B$224</f>
        <v>3.03</v>
      </c>
      <c r="H52" s="7">
        <f t="shared" si="2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5" t="str">
        <f>'СВОД 2014'!$A53</f>
        <v>Молчанова А. М.</v>
      </c>
      <c r="B53" s="1">
        <f>'СВОД 2014'!B53</f>
        <v>40</v>
      </c>
      <c r="C53" s="17">
        <f>'СВОД 2014'!C53</f>
        <v>0</v>
      </c>
      <c r="D53" s="49">
        <f>'Ноябрь 2014'!E53</f>
        <v>0</v>
      </c>
      <c r="E53" s="51"/>
      <c r="F53" s="7"/>
      <c r="G53" s="23">
        <f>'СВОД 2013'!$B$224</f>
        <v>3.03</v>
      </c>
      <c r="H53" s="7">
        <f t="shared" si="2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5" t="str">
        <f>'СВОД 2014'!$A54</f>
        <v>Лустова П. Н.</v>
      </c>
      <c r="B54" s="1">
        <f>'СВОД 2014'!B54</f>
        <v>40</v>
      </c>
      <c r="C54" s="17" t="str">
        <f>'СВОД 2014'!C54</f>
        <v>а</v>
      </c>
      <c r="D54" s="49">
        <f>'Ноябрь 2014'!E54</f>
        <v>0</v>
      </c>
      <c r="E54" s="51"/>
      <c r="F54" s="7"/>
      <c r="G54" s="23">
        <f>'СВОД 2013'!$B$224</f>
        <v>3.03</v>
      </c>
      <c r="H54" s="7">
        <f t="shared" si="2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5" t="str">
        <f>'СВОД 2014'!$A55</f>
        <v>Алексеева Г. М.</v>
      </c>
      <c r="B55" s="1">
        <f>'СВОД 2014'!B55</f>
        <v>41</v>
      </c>
      <c r="C55" s="17">
        <f>'СВОД 2014'!C55</f>
        <v>0</v>
      </c>
      <c r="D55" s="49">
        <f>'Ноябрь 2014'!E55</f>
        <v>0</v>
      </c>
      <c r="E55" s="51"/>
      <c r="F55" s="7"/>
      <c r="G55" s="23">
        <f>'СВОД 2013'!$B$224</f>
        <v>3.03</v>
      </c>
      <c r="H55" s="7">
        <f t="shared" si="2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5" t="str">
        <f>'СВОД 2014'!$A56</f>
        <v>Лифанов А. А.</v>
      </c>
      <c r="B56" s="1">
        <f>'СВОД 2014'!B56</f>
        <v>42</v>
      </c>
      <c r="C56" s="17">
        <f>'СВОД 2014'!C56</f>
        <v>0</v>
      </c>
      <c r="D56" s="49">
        <f>'Ноябрь 2014'!E56</f>
        <v>0</v>
      </c>
      <c r="E56" s="51"/>
      <c r="F56" s="7"/>
      <c r="G56" s="23">
        <f>'СВОД 2013'!$B$224</f>
        <v>3.03</v>
      </c>
      <c r="H56" s="7">
        <f t="shared" si="2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5" t="str">
        <f>'СВОД 2014'!$A57</f>
        <v>Завалов А. А.</v>
      </c>
      <c r="B57" s="1">
        <f>'СВОД 2014'!B57</f>
        <v>43</v>
      </c>
      <c r="C57" s="17">
        <f>'СВОД 2014'!C57</f>
        <v>0</v>
      </c>
      <c r="D57" s="49">
        <f>'Ноябрь 2014'!E57</f>
        <v>0</v>
      </c>
      <c r="E57" s="51"/>
      <c r="F57" s="7"/>
      <c r="G57" s="23">
        <f>'СВОД 2013'!$B$224</f>
        <v>3.03</v>
      </c>
      <c r="H57" s="7">
        <f t="shared" si="2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5" t="str">
        <f>'СВОД 2014'!$A58</f>
        <v>Павлюк-Морозова И. А.</v>
      </c>
      <c r="B58" s="1">
        <f>'СВОД 2014'!B58</f>
        <v>44</v>
      </c>
      <c r="C58" s="17">
        <f>'СВОД 2014'!C58</f>
        <v>0</v>
      </c>
      <c r="D58" s="49">
        <f>'Ноябрь 2014'!E58</f>
        <v>0</v>
      </c>
      <c r="E58" s="51"/>
      <c r="F58" s="7"/>
      <c r="G58" s="23">
        <f>'СВОД 2013'!$B$224</f>
        <v>3.03</v>
      </c>
      <c r="H58" s="7">
        <f t="shared" si="2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5" t="str">
        <f>'СВОД 2014'!$A59</f>
        <v>Арсенова З. В.</v>
      </c>
      <c r="B59" s="1">
        <v>44</v>
      </c>
      <c r="C59" s="17" t="s">
        <v>120</v>
      </c>
      <c r="D59" s="49"/>
      <c r="E59" s="51"/>
      <c r="F59" s="7"/>
      <c r="G59" s="23"/>
      <c r="H59" s="7"/>
      <c r="I59" s="10"/>
      <c r="J59" s="9"/>
    </row>
    <row r="60" spans="1:10" ht="15.95" customHeight="1" x14ac:dyDescent="0.25">
      <c r="A60" s="45" t="str">
        <f>'СВОД 2014'!$A60</f>
        <v xml:space="preserve">Новиков Р. А. </v>
      </c>
      <c r="B60" s="1">
        <f>'СВОД 2014'!B60</f>
        <v>45</v>
      </c>
      <c r="C60" s="17">
        <f>'СВОД 2014'!C60</f>
        <v>0</v>
      </c>
      <c r="D60" s="49">
        <f>'Ноябрь 2014'!E60</f>
        <v>0</v>
      </c>
      <c r="E60" s="51"/>
      <c r="F60" s="7"/>
      <c r="G60" s="23">
        <f>'СВОД 2013'!$B$224</f>
        <v>3.03</v>
      </c>
      <c r="H60" s="7">
        <f t="shared" si="2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5" t="str">
        <f>'СВОД 2014'!$A61</f>
        <v>Шубко В. Е.</v>
      </c>
      <c r="B61" s="1">
        <f>'СВОД 2014'!B61</f>
        <v>46</v>
      </c>
      <c r="C61" s="17">
        <f>'СВОД 2014'!C61</f>
        <v>0</v>
      </c>
      <c r="D61" s="49">
        <f>'Ноябрь 2014'!E61</f>
        <v>0</v>
      </c>
      <c r="E61" s="51"/>
      <c r="F61" s="7"/>
      <c r="G61" s="23">
        <f>'СВОД 2013'!$B$224</f>
        <v>3.03</v>
      </c>
      <c r="H61" s="7">
        <f t="shared" si="2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5" t="str">
        <f>'СВОД 2014'!$A62</f>
        <v>Плужников К. Г.</v>
      </c>
      <c r="B62" s="1">
        <f>'СВОД 2014'!B62</f>
        <v>47</v>
      </c>
      <c r="C62" s="17">
        <f>'СВОД 2014'!C62</f>
        <v>0</v>
      </c>
      <c r="D62" s="49">
        <f>'Ноябрь 2014'!E62</f>
        <v>0</v>
      </c>
      <c r="E62" s="51"/>
      <c r="F62" s="7"/>
      <c r="G62" s="23">
        <f>'СВОД 2013'!$B$224</f>
        <v>3.03</v>
      </c>
      <c r="H62" s="7">
        <f t="shared" si="2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5" t="str">
        <f>'СВОД 2014'!$A63</f>
        <v>Ртищев М. А.</v>
      </c>
      <c r="B63" s="1">
        <f>'СВОД 2014'!B63</f>
        <v>48</v>
      </c>
      <c r="C63" s="17">
        <f>'СВОД 2014'!C63</f>
        <v>0</v>
      </c>
      <c r="D63" s="49">
        <f>'Ноябрь 2014'!E63</f>
        <v>0</v>
      </c>
      <c r="E63" s="51"/>
      <c r="F63" s="7"/>
      <c r="G63" s="23">
        <f>'СВОД 2013'!$B$224</f>
        <v>3.03</v>
      </c>
      <c r="H63" s="7">
        <f t="shared" si="2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5" t="str">
        <f>'СВОД 2014'!$A64</f>
        <v>Гудков А. С.</v>
      </c>
      <c r="B64" s="1">
        <f>'СВОД 2014'!B64</f>
        <v>49</v>
      </c>
      <c r="C64" s="17">
        <f>'СВОД 2014'!C64</f>
        <v>0</v>
      </c>
      <c r="D64" s="49">
        <f>'Ноябрь 2014'!E64</f>
        <v>0</v>
      </c>
      <c r="E64" s="51"/>
      <c r="F64" s="7"/>
      <c r="G64" s="23">
        <f>'СВОД 2013'!$B$224</f>
        <v>3.03</v>
      </c>
      <c r="H64" s="7">
        <f t="shared" si="2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5" t="str">
        <f>'СВОД 2014'!$A65</f>
        <v>Шкуренкова О. Л.</v>
      </c>
      <c r="B65" s="1">
        <f>'СВОД 2014'!B65</f>
        <v>50</v>
      </c>
      <c r="C65" s="17">
        <f>'СВОД 2014'!C65</f>
        <v>0</v>
      </c>
      <c r="D65" s="49">
        <f>'Ноябрь 2014'!E65</f>
        <v>0</v>
      </c>
      <c r="E65" s="51"/>
      <c r="F65" s="7"/>
      <c r="G65" s="23">
        <f>'СВОД 2013'!$B$224</f>
        <v>3.03</v>
      </c>
      <c r="H65" s="7">
        <f t="shared" si="2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5" t="str">
        <f>'СВОД 2014'!$A66</f>
        <v>Непочатых Д.Д.</v>
      </c>
      <c r="B66" s="1">
        <f>'СВОД 2014'!B66</f>
        <v>51</v>
      </c>
      <c r="C66" s="17">
        <f>'СВОД 2014'!C66</f>
        <v>0</v>
      </c>
      <c r="D66" s="49">
        <f>'Ноябрь 2014'!E66</f>
        <v>0</v>
      </c>
      <c r="E66" s="51"/>
      <c r="F66" s="7"/>
      <c r="G66" s="23">
        <f>'СВОД 2013'!$B$224</f>
        <v>3.03</v>
      </c>
      <c r="H66" s="7">
        <f t="shared" si="2"/>
        <v>0</v>
      </c>
      <c r="I66" s="10">
        <v>0</v>
      </c>
      <c r="J66" s="9">
        <f t="shared" si="1"/>
        <v>0</v>
      </c>
    </row>
    <row r="67" spans="1:10" ht="15.95" customHeight="1" x14ac:dyDescent="0.25">
      <c r="A67" s="45" t="str">
        <f>'СВОД 2014'!$A67</f>
        <v>Бирюков Ю. В.</v>
      </c>
      <c r="B67" s="1">
        <f>'СВОД 2014'!B67</f>
        <v>52</v>
      </c>
      <c r="C67" s="17">
        <f>'СВОД 2014'!C67</f>
        <v>0</v>
      </c>
      <c r="D67" s="49">
        <f>'Ноябрь 2014'!E67</f>
        <v>0</v>
      </c>
      <c r="E67" s="51"/>
      <c r="F67" s="7"/>
      <c r="G67" s="23">
        <f>'СВОД 2013'!$B$224</f>
        <v>3.03</v>
      </c>
      <c r="H67" s="7">
        <f t="shared" si="2"/>
        <v>0</v>
      </c>
      <c r="I67" s="10">
        <v>0</v>
      </c>
      <c r="J67" s="9">
        <f t="shared" si="1"/>
        <v>0</v>
      </c>
    </row>
    <row r="68" spans="1:10" ht="15.95" customHeight="1" x14ac:dyDescent="0.25">
      <c r="A68" s="45" t="str">
        <f>'СВОД 2014'!$A68</f>
        <v>Горбунова А. В.</v>
      </c>
      <c r="B68" s="1">
        <f>'СВОД 2014'!B68</f>
        <v>53</v>
      </c>
      <c r="C68" s="17">
        <f>'СВОД 2014'!C68</f>
        <v>0</v>
      </c>
      <c r="D68" s="49">
        <f>'Ноябрь 2014'!E68</f>
        <v>0</v>
      </c>
      <c r="E68" s="51"/>
      <c r="F68" s="7"/>
      <c r="G68" s="23">
        <f>'СВОД 2013'!$B$224</f>
        <v>3.03</v>
      </c>
      <c r="H68" s="7">
        <f t="shared" si="2"/>
        <v>0</v>
      </c>
      <c r="I68" s="10">
        <v>0</v>
      </c>
      <c r="J68" s="9">
        <f t="shared" ref="J68:J134" si="3">H68-I68</f>
        <v>0</v>
      </c>
    </row>
    <row r="69" spans="1:10" ht="15.95" customHeight="1" x14ac:dyDescent="0.25">
      <c r="A69" s="45" t="str">
        <f>'СВОД 2014'!$A69</f>
        <v>Марчук Г. И.</v>
      </c>
      <c r="B69" s="1">
        <f>'СВОД 2014'!B69</f>
        <v>54</v>
      </c>
      <c r="C69" s="17">
        <f>'СВОД 2014'!C69</f>
        <v>0</v>
      </c>
      <c r="D69" s="49">
        <f>'Ноябрь 2014'!E69</f>
        <v>0</v>
      </c>
      <c r="E69" s="51"/>
      <c r="F69" s="7"/>
      <c r="G69" s="23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5" t="str">
        <f>'СВОД 2014'!$A70</f>
        <v>Прохоров О. В.</v>
      </c>
      <c r="B70" s="1">
        <f>'СВОД 2014'!B70</f>
        <v>55</v>
      </c>
      <c r="C70" s="17">
        <f>'СВОД 2014'!C70</f>
        <v>0</v>
      </c>
      <c r="D70" s="49">
        <f>'Ноябрь 2014'!E70</f>
        <v>0</v>
      </c>
      <c r="E70" s="51"/>
      <c r="F70" s="7"/>
      <c r="G70" s="23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5" t="str">
        <f>'СВОД 2014'!$A71</f>
        <v>Рула А. Н.</v>
      </c>
      <c r="B71" s="1">
        <f>'СВОД 2014'!B71</f>
        <v>56</v>
      </c>
      <c r="C71" s="17">
        <f>'СВОД 2014'!C71</f>
        <v>0</v>
      </c>
      <c r="D71" s="49">
        <f>'Ноябрь 2014'!E71</f>
        <v>0</v>
      </c>
      <c r="E71" s="51"/>
      <c r="F71" s="7"/>
      <c r="G71" s="23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5" t="str">
        <f>'СВОД 2014'!$A72</f>
        <v>Масленникова Т.А.</v>
      </c>
      <c r="B72" s="1">
        <f>'СВОД 2014'!B72</f>
        <v>57</v>
      </c>
      <c r="C72" s="17">
        <f>'СВОД 2014'!C72</f>
        <v>0</v>
      </c>
      <c r="D72" s="49">
        <f>'Ноябрь 2014'!E72</f>
        <v>0</v>
      </c>
      <c r="E72" s="51"/>
      <c r="F72" s="7"/>
      <c r="G72" s="23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5" t="str">
        <f>'СВОД 2014'!$A73</f>
        <v>Куркова Н. А.</v>
      </c>
      <c r="B73" s="1">
        <f>'СВОД 2014'!B73</f>
        <v>58</v>
      </c>
      <c r="C73" s="17">
        <f>'СВОД 2014'!C73</f>
        <v>0</v>
      </c>
      <c r="D73" s="49">
        <f>'Ноябрь 2014'!E73</f>
        <v>0</v>
      </c>
      <c r="E73" s="51"/>
      <c r="F73" s="7"/>
      <c r="G73" s="23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5" t="str">
        <f>'СВОД 2014'!$A74</f>
        <v>Тюрина Е. А.</v>
      </c>
      <c r="B74" s="1">
        <f>'СВОД 2014'!B74</f>
        <v>59</v>
      </c>
      <c r="C74" s="17">
        <f>'СВОД 2014'!C74</f>
        <v>0</v>
      </c>
      <c r="D74" s="49">
        <f>'Ноябрь 2014'!E74</f>
        <v>0</v>
      </c>
      <c r="E74" s="51"/>
      <c r="F74" s="7"/>
      <c r="G74" s="23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5">
        <f>'СВОД 2014'!$A75</f>
        <v>0</v>
      </c>
      <c r="B75" s="1">
        <f>'СВОД 2014'!B75</f>
        <v>60</v>
      </c>
      <c r="C75" s="17">
        <f>'СВОД 2014'!C75</f>
        <v>0</v>
      </c>
      <c r="D75" s="49">
        <f>'Ноябрь 2014'!E75</f>
        <v>0</v>
      </c>
      <c r="E75" s="51"/>
      <c r="F75" s="7"/>
      <c r="G75" s="23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5">
        <f>'СВОД 2014'!$A76</f>
        <v>0</v>
      </c>
      <c r="B76" s="1">
        <f>'СВОД 2014'!B76</f>
        <v>61</v>
      </c>
      <c r="C76" s="17">
        <f>'СВОД 2014'!C76</f>
        <v>0</v>
      </c>
      <c r="D76" s="49">
        <f>'Ноябрь 2014'!E76</f>
        <v>0</v>
      </c>
      <c r="E76" s="51"/>
      <c r="F76" s="7"/>
      <c r="G76" s="23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5">
        <f>'СВОД 2014'!$A77</f>
        <v>0</v>
      </c>
      <c r="B77" s="1">
        <f>'СВОД 2014'!B77</f>
        <v>62</v>
      </c>
      <c r="C77" s="17">
        <f>'СВОД 2014'!C77</f>
        <v>0</v>
      </c>
      <c r="D77" s="49">
        <f>'Ноябрь 2014'!E77</f>
        <v>0</v>
      </c>
      <c r="E77" s="51"/>
      <c r="F77" s="7"/>
      <c r="G77" s="23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5"/>
      <c r="B78" s="1">
        <v>62</v>
      </c>
      <c r="C78" s="17" t="s">
        <v>120</v>
      </c>
      <c r="D78" s="49">
        <v>0</v>
      </c>
      <c r="E78" s="51"/>
      <c r="F78" s="7"/>
      <c r="G78" s="23"/>
      <c r="H78" s="7"/>
      <c r="I78" s="10"/>
      <c r="J78" s="9"/>
    </row>
    <row r="79" spans="1:10" ht="15.95" customHeight="1" x14ac:dyDescent="0.25">
      <c r="A79" s="45">
        <f>'СВОД 2014'!$A79</f>
        <v>0</v>
      </c>
      <c r="B79" s="1">
        <f>'СВОД 2014'!B79</f>
        <v>63</v>
      </c>
      <c r="C79" s="17">
        <f>'СВОД 2014'!C79</f>
        <v>0</v>
      </c>
      <c r="D79" s="49">
        <f>'Ноябрь 2014'!E79</f>
        <v>0</v>
      </c>
      <c r="E79" s="51"/>
      <c r="F79" s="7"/>
      <c r="G79" s="23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5">
        <f>'СВОД 2014'!$A80</f>
        <v>0</v>
      </c>
      <c r="B80" s="1">
        <f>'СВОД 2014'!B80</f>
        <v>64</v>
      </c>
      <c r="C80" s="17">
        <f>'СВОД 2014'!C80</f>
        <v>0</v>
      </c>
      <c r="D80" s="49">
        <f>'Ноябрь 2014'!E80</f>
        <v>0</v>
      </c>
      <c r="E80" s="51"/>
      <c r="F80" s="7"/>
      <c r="G80" s="23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5">
        <f>'СВОД 2014'!$A81</f>
        <v>0</v>
      </c>
      <c r="B81" s="1">
        <f>'СВОД 2014'!B81</f>
        <v>65</v>
      </c>
      <c r="C81" s="17">
        <f>'СВОД 2014'!C81</f>
        <v>0</v>
      </c>
      <c r="D81" s="49">
        <f>'Ноябрь 2014'!E81</f>
        <v>0</v>
      </c>
      <c r="E81" s="51"/>
      <c r="F81" s="7"/>
      <c r="G81" s="23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5">
        <f>'СВОД 2014'!$A82</f>
        <v>0</v>
      </c>
      <c r="B82" s="1">
        <f>'СВОД 2014'!B82</f>
        <v>66</v>
      </c>
      <c r="C82" s="17">
        <f>'СВОД 2014'!C82</f>
        <v>0</v>
      </c>
      <c r="D82" s="49">
        <f>'Ноябрь 2014'!E82</f>
        <v>0</v>
      </c>
      <c r="E82" s="51"/>
      <c r="F82" s="7"/>
      <c r="G82" s="23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5">
        <f>'СВОД 2014'!$A83</f>
        <v>0</v>
      </c>
      <c r="B83" s="1">
        <f>'СВОД 2014'!B83</f>
        <v>67</v>
      </c>
      <c r="C83" s="17">
        <f>'СВОД 2014'!C83</f>
        <v>0</v>
      </c>
      <c r="D83" s="49">
        <f>'Ноябрь 2014'!E83</f>
        <v>0</v>
      </c>
      <c r="E83" s="51"/>
      <c r="F83" s="7"/>
      <c r="G83" s="23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5">
        <f>'СВОД 2014'!$A84</f>
        <v>0</v>
      </c>
      <c r="B84" s="1">
        <f>'СВОД 2014'!B84</f>
        <v>68</v>
      </c>
      <c r="C84" s="17">
        <f>'СВОД 2014'!C84</f>
        <v>0</v>
      </c>
      <c r="D84" s="49">
        <f>'Ноябрь 2014'!E84</f>
        <v>0</v>
      </c>
      <c r="E84" s="51"/>
      <c r="F84" s="7"/>
      <c r="G84" s="23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5">
        <f>'СВОД 2014'!$A85</f>
        <v>0</v>
      </c>
      <c r="B85" s="1">
        <f>'СВОД 2014'!B85</f>
        <v>69</v>
      </c>
      <c r="C85" s="17">
        <f>'СВОД 2014'!C85</f>
        <v>0</v>
      </c>
      <c r="D85" s="49">
        <f>'Ноябрь 2014'!E85</f>
        <v>0</v>
      </c>
      <c r="E85" s="51"/>
      <c r="F85" s="7"/>
      <c r="G85" s="23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5">
        <f>'СВОД 2014'!$A86</f>
        <v>0</v>
      </c>
      <c r="B86" s="1">
        <f>'СВОД 2014'!B86</f>
        <v>70</v>
      </c>
      <c r="C86" s="17">
        <f>'СВОД 2014'!C86</f>
        <v>0</v>
      </c>
      <c r="D86" s="49">
        <f>'Ноябрь 2014'!E86</f>
        <v>0</v>
      </c>
      <c r="E86" s="51"/>
      <c r="F86" s="7"/>
      <c r="G86" s="23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5">
        <f>'СВОД 2014'!$A87</f>
        <v>0</v>
      </c>
      <c r="B87" s="1">
        <f>'СВОД 2014'!B87</f>
        <v>71</v>
      </c>
      <c r="C87" s="17">
        <f>'СВОД 2014'!C87</f>
        <v>0</v>
      </c>
      <c r="D87" s="49">
        <f>'Ноябрь 2014'!E87</f>
        <v>0</v>
      </c>
      <c r="E87" s="51"/>
      <c r="F87" s="7"/>
      <c r="G87" s="23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5">
        <f>'СВОД 2014'!$A88</f>
        <v>0</v>
      </c>
      <c r="B88" s="1">
        <f>'СВОД 2014'!B88</f>
        <v>72</v>
      </c>
      <c r="C88" s="17">
        <f>'СВОД 2014'!C88</f>
        <v>0</v>
      </c>
      <c r="D88" s="49">
        <f>'Ноябрь 2014'!E88</f>
        <v>0</v>
      </c>
      <c r="E88" s="51"/>
      <c r="F88" s="7"/>
      <c r="G88" s="23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5">
        <f>'СВОД 2014'!$A89</f>
        <v>0</v>
      </c>
      <c r="B89" s="1">
        <f>'СВОД 2014'!B89</f>
        <v>73</v>
      </c>
      <c r="C89" s="17">
        <f>'СВОД 2014'!C89</f>
        <v>0</v>
      </c>
      <c r="D89" s="49">
        <f>'Ноябрь 2014'!E89</f>
        <v>0</v>
      </c>
      <c r="E89" s="51"/>
      <c r="F89" s="7"/>
      <c r="G89" s="23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5">
        <f>'СВОД 2014'!$A90</f>
        <v>0</v>
      </c>
      <c r="B90" s="1">
        <f>'СВОД 2014'!B90</f>
        <v>74</v>
      </c>
      <c r="C90" s="17">
        <f>'СВОД 2014'!C90</f>
        <v>0</v>
      </c>
      <c r="D90" s="49">
        <f>'Ноябрь 2014'!E90</f>
        <v>0</v>
      </c>
      <c r="E90" s="51"/>
      <c r="F90" s="7"/>
      <c r="G90" s="23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5">
        <f>'СВОД 2014'!$A91</f>
        <v>0</v>
      </c>
      <c r="B91" s="1">
        <f>'СВОД 2014'!B91</f>
        <v>75</v>
      </c>
      <c r="C91" s="17">
        <f>'СВОД 2014'!C91</f>
        <v>0</v>
      </c>
      <c r="D91" s="49">
        <f>'Ноябрь 2014'!E91</f>
        <v>0</v>
      </c>
      <c r="E91" s="51"/>
      <c r="F91" s="7"/>
      <c r="G91" s="23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5" t="str">
        <f>'СВОД 2014'!$A92</f>
        <v>Линник М. Ю.</v>
      </c>
      <c r="B92" s="1">
        <f>'СВОД 2014'!B92</f>
        <v>76</v>
      </c>
      <c r="C92" s="17">
        <f>'СВОД 2014'!C92</f>
        <v>0</v>
      </c>
      <c r="D92" s="49">
        <f>'Ноябрь 2014'!E92</f>
        <v>0</v>
      </c>
      <c r="E92" s="51"/>
      <c r="F92" s="7"/>
      <c r="G92" s="23">
        <f>'СВОД 2013'!$B$224</f>
        <v>3.03</v>
      </c>
      <c r="H92" s="7">
        <f t="shared" ref="H92:H157" si="4">ROUND(F92*G92,2)</f>
        <v>0</v>
      </c>
      <c r="I92" s="10">
        <v>0</v>
      </c>
      <c r="J92" s="9">
        <f t="shared" si="3"/>
        <v>0</v>
      </c>
    </row>
    <row r="93" spans="1:10" ht="15.95" customHeight="1" x14ac:dyDescent="0.25">
      <c r="A93" s="45" t="str">
        <f>'СВОД 2014'!$A93</f>
        <v>Шубко Е. Е.</v>
      </c>
      <c r="B93" s="1">
        <f>'СВОД 2014'!B93</f>
        <v>76</v>
      </c>
      <c r="C93" s="17" t="str">
        <f>'СВОД 2014'!C93</f>
        <v>а</v>
      </c>
      <c r="D93" s="49">
        <f>'Ноябрь 2014'!E93</f>
        <v>0</v>
      </c>
      <c r="E93" s="51"/>
      <c r="F93" s="7"/>
      <c r="G93" s="23">
        <f>'СВОД 2013'!$B$224</f>
        <v>3.03</v>
      </c>
      <c r="H93" s="7">
        <f t="shared" si="4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5" t="str">
        <f>'СВОД 2014'!$A94</f>
        <v>Смирнова Е. Г.</v>
      </c>
      <c r="B94" s="1">
        <f>'СВОД 2014'!B94</f>
        <v>77</v>
      </c>
      <c r="C94" s="17">
        <f>'СВОД 2014'!C94</f>
        <v>0</v>
      </c>
      <c r="D94" s="49">
        <f>'Ноябрь 2014'!E94</f>
        <v>0</v>
      </c>
      <c r="E94" s="51"/>
      <c r="F94" s="7"/>
      <c r="G94" s="23">
        <f>'СВОД 2013'!$B$224</f>
        <v>3.03</v>
      </c>
      <c r="H94" s="7">
        <f t="shared" si="4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5" t="str">
        <f>'СВОД 2014'!$A95</f>
        <v>Мизрах И. Л.</v>
      </c>
      <c r="B95" s="1">
        <f>'СВОД 2014'!B95</f>
        <v>78</v>
      </c>
      <c r="C95" s="17">
        <f>'СВОД 2014'!C95</f>
        <v>0</v>
      </c>
      <c r="D95" s="49">
        <f>'Ноябрь 2014'!E95</f>
        <v>0</v>
      </c>
      <c r="E95" s="51"/>
      <c r="F95" s="7"/>
      <c r="G95" s="23">
        <f>'СВОД 2013'!$B$224</f>
        <v>3.03</v>
      </c>
      <c r="H95" s="7">
        <f t="shared" si="4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5" t="str">
        <f>'СВОД 2014'!$A96</f>
        <v>Столповский Е. В.</v>
      </c>
      <c r="B96" s="1">
        <f>'СВОД 2014'!B96</f>
        <v>78</v>
      </c>
      <c r="C96" s="17" t="str">
        <f>'СВОД 2014'!C96</f>
        <v>а</v>
      </c>
      <c r="D96" s="49">
        <f>'Ноябрь 2014'!E96</f>
        <v>0</v>
      </c>
      <c r="E96" s="51"/>
      <c r="F96" s="7"/>
      <c r="G96" s="23">
        <f>'СВОД 2013'!$B$224</f>
        <v>3.03</v>
      </c>
      <c r="H96" s="7">
        <f t="shared" si="4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5" t="str">
        <f>'СВОД 2014'!$A97</f>
        <v xml:space="preserve">Орлова А. С. </v>
      </c>
      <c r="B97" s="1">
        <f>'СВОД 2014'!B97</f>
        <v>79</v>
      </c>
      <c r="C97" s="17">
        <f>'СВОД 2014'!C97</f>
        <v>0</v>
      </c>
      <c r="D97" s="49">
        <f>'Ноябрь 2014'!E97</f>
        <v>0</v>
      </c>
      <c r="E97" s="51"/>
      <c r="F97" s="7"/>
      <c r="G97" s="23">
        <f>'СВОД 2013'!$B$224</f>
        <v>3.03</v>
      </c>
      <c r="H97" s="7">
        <f t="shared" si="4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5" t="str">
        <f>'СВОД 2014'!$A98</f>
        <v>Белышкова А. В.</v>
      </c>
      <c r="B98" s="1">
        <f>'СВОД 2014'!B98</f>
        <v>79</v>
      </c>
      <c r="C98" s="17" t="str">
        <f>'СВОД 2014'!C98</f>
        <v>а</v>
      </c>
      <c r="D98" s="49">
        <f>'Ноябрь 2014'!E98</f>
        <v>0</v>
      </c>
      <c r="E98" s="51"/>
      <c r="F98" s="7"/>
      <c r="G98" s="23">
        <f>'СВОД 2013'!$B$224</f>
        <v>3.03</v>
      </c>
      <c r="H98" s="7">
        <f t="shared" si="4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5">
        <f>'СВОД 2014'!$A99</f>
        <v>0</v>
      </c>
      <c r="B99" s="1">
        <f>'СВОД 2014'!B99</f>
        <v>80</v>
      </c>
      <c r="C99" s="17">
        <f>'СВОД 2014'!C99</f>
        <v>0</v>
      </c>
      <c r="D99" s="49">
        <f>'Ноябрь 2014'!E99</f>
        <v>0</v>
      </c>
      <c r="E99" s="51"/>
      <c r="F99" s="7"/>
      <c r="G99" s="23">
        <f>'СВОД 2013'!$B$224</f>
        <v>3.03</v>
      </c>
      <c r="H99" s="7">
        <f t="shared" si="4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5">
        <f>'СВОД 2014'!$A100</f>
        <v>0</v>
      </c>
      <c r="B100" s="1">
        <f>'СВОД 2014'!B100</f>
        <v>81</v>
      </c>
      <c r="C100" s="17">
        <f>'СВОД 2014'!C100</f>
        <v>0</v>
      </c>
      <c r="D100" s="49">
        <f>'Ноябрь 2014'!E100</f>
        <v>0</v>
      </c>
      <c r="E100" s="51"/>
      <c r="F100" s="7"/>
      <c r="G100" s="23">
        <f>'СВОД 2013'!$B$224</f>
        <v>3.03</v>
      </c>
      <c r="H100" s="7">
        <f t="shared" si="4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5">
        <f>'СВОД 2014'!$A101</f>
        <v>0</v>
      </c>
      <c r="B101" s="1">
        <f>'СВОД 2014'!B101</f>
        <v>82</v>
      </c>
      <c r="C101" s="17">
        <f>'СВОД 2014'!C101</f>
        <v>0</v>
      </c>
      <c r="D101" s="49">
        <f>'Ноябрь 2014'!E101</f>
        <v>0</v>
      </c>
      <c r="E101" s="51"/>
      <c r="F101" s="7"/>
      <c r="G101" s="23">
        <f>'СВОД 2013'!$B$224</f>
        <v>3.03</v>
      </c>
      <c r="H101" s="7">
        <f t="shared" si="4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5">
        <f>'СВОД 2014'!$A102</f>
        <v>0</v>
      </c>
      <c r="B102" s="1">
        <f>'СВОД 2014'!B102</f>
        <v>83</v>
      </c>
      <c r="C102" s="17">
        <f>'СВОД 2014'!C102</f>
        <v>0</v>
      </c>
      <c r="D102" s="49">
        <f>'Ноябрь 2014'!E102</f>
        <v>0</v>
      </c>
      <c r="E102" s="51"/>
      <c r="F102" s="7"/>
      <c r="G102" s="23">
        <f>'СВОД 2013'!$B$224</f>
        <v>3.03</v>
      </c>
      <c r="H102" s="7">
        <f t="shared" si="4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5" t="str">
        <f>'СВОД 2014'!$A103</f>
        <v>Койфман К. А.</v>
      </c>
      <c r="B103" s="1">
        <f>'СВОД 2014'!B103</f>
        <v>84</v>
      </c>
      <c r="C103" s="17">
        <f>'СВОД 2014'!C103</f>
        <v>0</v>
      </c>
      <c r="D103" s="49">
        <f>'Ноябрь 2014'!E103</f>
        <v>0</v>
      </c>
      <c r="E103" s="51"/>
      <c r="F103" s="7"/>
      <c r="G103" s="23">
        <f>'СВОД 2013'!$B$224</f>
        <v>3.03</v>
      </c>
      <c r="H103" s="7">
        <f t="shared" si="4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5" t="str">
        <f>'СВОД 2014'!$A104</f>
        <v>Койфман К. А.</v>
      </c>
      <c r="B104" s="1">
        <f>'СВОД 2014'!B104</f>
        <v>85</v>
      </c>
      <c r="C104" s="17">
        <f>'СВОД 2014'!C104</f>
        <v>0</v>
      </c>
      <c r="D104" s="49">
        <f>'Ноябрь 2014'!E104</f>
        <v>0</v>
      </c>
      <c r="E104" s="51"/>
      <c r="F104" s="7"/>
      <c r="G104" s="23">
        <f>'СВОД 2013'!$B$224</f>
        <v>3.03</v>
      </c>
      <c r="H104" s="7">
        <f t="shared" si="4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5" t="str">
        <f>'СВОД 2014'!$A105</f>
        <v>Койфман К. А.</v>
      </c>
      <c r="B105" s="1">
        <f>'СВОД 2014'!B105</f>
        <v>86</v>
      </c>
      <c r="C105" s="17">
        <f>'СВОД 2014'!C105</f>
        <v>0</v>
      </c>
      <c r="D105" s="49">
        <f>'Ноябрь 2014'!E105</f>
        <v>0</v>
      </c>
      <c r="E105" s="51"/>
      <c r="F105" s="7"/>
      <c r="G105" s="23">
        <f>'СВОД 2013'!$B$224</f>
        <v>3.03</v>
      </c>
      <c r="H105" s="7">
        <f t="shared" si="4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5" t="str">
        <f>'СВОД 2014'!$A106</f>
        <v>Опарин С. А.</v>
      </c>
      <c r="B106" s="1">
        <f>'СВОД 2014'!B106</f>
        <v>87</v>
      </c>
      <c r="C106" s="17">
        <f>'СВОД 2014'!C106</f>
        <v>0</v>
      </c>
      <c r="D106" s="49">
        <f>'Ноябрь 2014'!E106</f>
        <v>0</v>
      </c>
      <c r="E106" s="51"/>
      <c r="F106" s="7"/>
      <c r="G106" s="23">
        <f>'СВОД 2013'!$B$224</f>
        <v>3.03</v>
      </c>
      <c r="H106" s="7">
        <f t="shared" si="4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5" t="str">
        <f>'СВОД 2014'!$A107</f>
        <v>Герасимов П. В.</v>
      </c>
      <c r="B107" s="1">
        <f>'СВОД 2014'!B107</f>
        <v>88</v>
      </c>
      <c r="C107" s="17">
        <f>'СВОД 2014'!C107</f>
        <v>0</v>
      </c>
      <c r="D107" s="49">
        <f>'Ноябрь 2014'!E107</f>
        <v>0</v>
      </c>
      <c r="E107" s="51"/>
      <c r="F107" s="7"/>
      <c r="G107" s="23">
        <f>'СВОД 2013'!$B$224</f>
        <v>3.03</v>
      </c>
      <c r="H107" s="7">
        <f t="shared" si="4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5" t="str">
        <f>'СВОД 2014'!$A108</f>
        <v>Сошенко В.В.</v>
      </c>
      <c r="B108" s="1">
        <f>'СВОД 2014'!B108</f>
        <v>89</v>
      </c>
      <c r="C108" s="17">
        <f>'СВОД 2014'!C108</f>
        <v>0</v>
      </c>
      <c r="D108" s="49">
        <f>'Ноябрь 2014'!E108</f>
        <v>0</v>
      </c>
      <c r="E108" s="51"/>
      <c r="F108" s="7"/>
      <c r="G108" s="23">
        <f>'СВОД 2013'!$B$224</f>
        <v>3.03</v>
      </c>
      <c r="H108" s="7">
        <f t="shared" si="4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5" t="str">
        <f>'СВОД 2014'!$A109</f>
        <v>Внуков С. Ю.</v>
      </c>
      <c r="B109" s="1">
        <f>'СВОД 2014'!B109</f>
        <v>90</v>
      </c>
      <c r="C109" s="17">
        <f>'СВОД 2014'!C109</f>
        <v>0</v>
      </c>
      <c r="D109" s="49">
        <f>'Ноябрь 2014'!E109</f>
        <v>0</v>
      </c>
      <c r="E109" s="51"/>
      <c r="F109" s="7"/>
      <c r="G109" s="23">
        <f>'СВОД 2013'!$B$224</f>
        <v>3.03</v>
      </c>
      <c r="H109" s="7">
        <f t="shared" si="4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5" t="str">
        <f>'СВОД 2014'!$A110</f>
        <v>Слюсаренко Д.В.</v>
      </c>
      <c r="B110" s="1">
        <f>'СВОД 2014'!B110</f>
        <v>91</v>
      </c>
      <c r="C110" s="17">
        <f>'СВОД 2014'!C110</f>
        <v>0</v>
      </c>
      <c r="D110" s="49">
        <f>'Ноябрь 2014'!E110</f>
        <v>0</v>
      </c>
      <c r="E110" s="51"/>
      <c r="F110" s="7"/>
      <c r="G110" s="23">
        <f>'СВОД 2013'!$B$224</f>
        <v>3.03</v>
      </c>
      <c r="H110" s="7">
        <f t="shared" si="4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5" t="str">
        <f>'СВОД 2014'!$A111</f>
        <v>Афанасьев А.В.</v>
      </c>
      <c r="B111" s="1">
        <f>'СВОД 2014'!B111</f>
        <v>92</v>
      </c>
      <c r="C111" s="17">
        <f>'СВОД 2014'!C111</f>
        <v>0</v>
      </c>
      <c r="D111" s="49">
        <f>'Ноябрь 2014'!E111</f>
        <v>0</v>
      </c>
      <c r="E111" s="51"/>
      <c r="F111" s="7"/>
      <c r="G111" s="23">
        <f>'СВОД 2013'!$B$224</f>
        <v>3.03</v>
      </c>
      <c r="H111" s="7">
        <f t="shared" si="4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5" t="str">
        <f>'СВОД 2014'!$A112</f>
        <v>Федосеева Н.И.</v>
      </c>
      <c r="B112" s="1">
        <f>'СВОД 2014'!B112</f>
        <v>93</v>
      </c>
      <c r="C112" s="17">
        <f>'СВОД 2014'!C112</f>
        <v>0</v>
      </c>
      <c r="D112" s="49">
        <f>'Ноябрь 2014'!E112</f>
        <v>0</v>
      </c>
      <c r="E112" s="51"/>
      <c r="F112" s="7"/>
      <c r="G112" s="23">
        <f>'СВОД 2013'!$B$224</f>
        <v>3.03</v>
      </c>
      <c r="H112" s="7">
        <f t="shared" si="4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5">
        <f>'СВОД 2014'!$A113</f>
        <v>0</v>
      </c>
      <c r="B113" s="1">
        <f>'СВОД 2014'!B113</f>
        <v>94</v>
      </c>
      <c r="C113" s="17">
        <f>'СВОД 2014'!C113</f>
        <v>0</v>
      </c>
      <c r="D113" s="49">
        <f>'Ноябрь 2014'!E113</f>
        <v>0</v>
      </c>
      <c r="E113" s="51"/>
      <c r="F113" s="7"/>
      <c r="G113" s="23">
        <f>'СВОД 2013'!$B$224</f>
        <v>3.03</v>
      </c>
      <c r="H113" s="7">
        <f t="shared" si="4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5">
        <f>'СВОД 2014'!$A114</f>
        <v>0</v>
      </c>
      <c r="B114" s="1">
        <f>'СВОД 2014'!B114</f>
        <v>95</v>
      </c>
      <c r="C114" s="17">
        <f>'СВОД 2014'!C114</f>
        <v>0</v>
      </c>
      <c r="D114" s="49">
        <f>'Ноябрь 2014'!E114</f>
        <v>0</v>
      </c>
      <c r="E114" s="51"/>
      <c r="F114" s="7"/>
      <c r="G114" s="23">
        <f>'СВОД 2013'!$B$224</f>
        <v>3.03</v>
      </c>
      <c r="H114" s="7">
        <f t="shared" si="4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5">
        <f>'СВОД 2014'!$A115</f>
        <v>0</v>
      </c>
      <c r="B115" s="1">
        <f>'СВОД 2014'!B115</f>
        <v>96</v>
      </c>
      <c r="C115" s="17">
        <f>'СВОД 2014'!C115</f>
        <v>0</v>
      </c>
      <c r="D115" s="49">
        <f>'Ноябрь 2014'!E115</f>
        <v>0</v>
      </c>
      <c r="E115" s="51"/>
      <c r="F115" s="7"/>
      <c r="G115" s="23">
        <f>'СВОД 2013'!$B$224</f>
        <v>3.03</v>
      </c>
      <c r="H115" s="7">
        <f t="shared" si="4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5">
        <f>'СВОД 2014'!$A116</f>
        <v>0</v>
      </c>
      <c r="B116" s="1">
        <f>'СВОД 2014'!B116</f>
        <v>97</v>
      </c>
      <c r="C116" s="17">
        <f>'СВОД 2014'!C116</f>
        <v>0</v>
      </c>
      <c r="D116" s="49">
        <f>'Ноябрь 2014'!E116</f>
        <v>0</v>
      </c>
      <c r="E116" s="51"/>
      <c r="F116" s="7"/>
      <c r="G116" s="23">
        <f>'СВОД 2013'!$B$224</f>
        <v>3.03</v>
      </c>
      <c r="H116" s="7">
        <f t="shared" si="4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5"/>
      <c r="B117" s="1">
        <v>97</v>
      </c>
      <c r="C117" s="17" t="s">
        <v>120</v>
      </c>
      <c r="D117" s="49">
        <v>0</v>
      </c>
      <c r="E117" s="51"/>
      <c r="F117" s="7"/>
      <c r="G117" s="23">
        <f>'СВОД 2013'!$B$224</f>
        <v>3.03</v>
      </c>
      <c r="H117" s="7">
        <f t="shared" si="4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5">
        <f>'СВОД 2014'!$A118</f>
        <v>0</v>
      </c>
      <c r="B118" s="1">
        <f>'СВОД 2014'!B118</f>
        <v>98</v>
      </c>
      <c r="C118" s="17">
        <f>'СВОД 2014'!C118</f>
        <v>0</v>
      </c>
      <c r="D118" s="49">
        <f>'Ноябрь 2014'!E118</f>
        <v>0</v>
      </c>
      <c r="E118" s="51"/>
      <c r="F118" s="7"/>
      <c r="G118" s="23">
        <f>'СВОД 2013'!$B$224</f>
        <v>3.03</v>
      </c>
      <c r="H118" s="7">
        <f t="shared" si="4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5" t="str">
        <f>'СВОД 2014'!$A119</f>
        <v>Островская И. Ю.</v>
      </c>
      <c r="B119" s="1">
        <v>98</v>
      </c>
      <c r="C119" s="17" t="str">
        <f>'СВОД 2014'!C119</f>
        <v>а</v>
      </c>
      <c r="D119" s="49">
        <v>0</v>
      </c>
      <c r="E119" s="51"/>
      <c r="F119" s="7"/>
      <c r="G119" s="23">
        <f>'СВОД 2013'!$B$224</f>
        <v>3.03</v>
      </c>
      <c r="H119" s="7">
        <f t="shared" si="4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5" t="str">
        <f>'СВОД 2014'!$A120</f>
        <v>Гнилицкий М.В.</v>
      </c>
      <c r="B120" s="1">
        <f>'СВОД 2014'!B120</f>
        <v>99</v>
      </c>
      <c r="C120" s="17">
        <f>'СВОД 2014'!C120</f>
        <v>0</v>
      </c>
      <c r="D120" s="49">
        <f>'Ноябрь 2014'!E120</f>
        <v>0</v>
      </c>
      <c r="E120" s="51"/>
      <c r="F120" s="7"/>
      <c r="G120" s="23">
        <f>'СВОД 2013'!$B$224</f>
        <v>3.03</v>
      </c>
      <c r="H120" s="7">
        <f t="shared" si="4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5" t="str">
        <f>'СВОД 2014'!$A121</f>
        <v>Френкель А.В.</v>
      </c>
      <c r="B121" s="1">
        <f>'СВОД 2014'!B121</f>
        <v>100</v>
      </c>
      <c r="C121" s="17">
        <f>'СВОД 2014'!C121</f>
        <v>0</v>
      </c>
      <c r="D121" s="49">
        <f>'Ноябрь 2014'!E121</f>
        <v>0</v>
      </c>
      <c r="E121" s="51"/>
      <c r="F121" s="7"/>
      <c r="G121" s="23">
        <f>'СВОД 2013'!$B$224</f>
        <v>3.03</v>
      </c>
      <c r="H121" s="7">
        <f t="shared" si="4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5" t="str">
        <f>'СВОД 2014'!$A122</f>
        <v>Гурьянова Н.И.</v>
      </c>
      <c r="B122" s="1">
        <f>'СВОД 2014'!B122</f>
        <v>101</v>
      </c>
      <c r="C122" s="17">
        <f>'СВОД 2014'!C122</f>
        <v>0</v>
      </c>
      <c r="D122" s="49">
        <f>'Ноябрь 2014'!E122</f>
        <v>0</v>
      </c>
      <c r="E122" s="51"/>
      <c r="F122" s="7"/>
      <c r="G122" s="23">
        <f>'СВОД 2013'!$B$224</f>
        <v>3.03</v>
      </c>
      <c r="H122" s="7">
        <f t="shared" si="4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5" t="str">
        <f>'СВОД 2014'!$A123</f>
        <v>Зудилов А. В.</v>
      </c>
      <c r="B123" s="1">
        <f>'СВОД 2014'!B123</f>
        <v>102</v>
      </c>
      <c r="C123" s="17">
        <f>'СВОД 2014'!C123</f>
        <v>0</v>
      </c>
      <c r="D123" s="49">
        <f>'Ноябрь 2014'!E123</f>
        <v>0</v>
      </c>
      <c r="E123" s="51"/>
      <c r="F123" s="7"/>
      <c r="G123" s="23">
        <f>'СВОД 2013'!$B$224</f>
        <v>3.03</v>
      </c>
      <c r="H123" s="7">
        <f t="shared" si="4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5" t="str">
        <f>'СВОД 2014'!$A124</f>
        <v>Ментюкова Н. В.</v>
      </c>
      <c r="B124" s="1">
        <f>'СВОД 2014'!B124</f>
        <v>103</v>
      </c>
      <c r="C124" s="17">
        <f>'СВОД 2014'!C124</f>
        <v>0</v>
      </c>
      <c r="D124" s="49">
        <f>'Ноябрь 2014'!E124</f>
        <v>0</v>
      </c>
      <c r="E124" s="51"/>
      <c r="F124" s="7"/>
      <c r="G124" s="23">
        <f>'СВОД 2013'!$B$224</f>
        <v>3.03</v>
      </c>
      <c r="H124" s="7">
        <f t="shared" si="4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5" t="str">
        <f>'СВОД 2014'!$A125</f>
        <v>Волков В. И.</v>
      </c>
      <c r="B125" s="1">
        <f>'СВОД 2014'!B125</f>
        <v>104</v>
      </c>
      <c r="C125" s="17">
        <f>'СВОД 2014'!C125</f>
        <v>0</v>
      </c>
      <c r="D125" s="49">
        <f>'Ноябрь 2014'!E125</f>
        <v>0</v>
      </c>
      <c r="E125" s="51"/>
      <c r="F125" s="7"/>
      <c r="G125" s="23">
        <f>'СВОД 2013'!$B$224</f>
        <v>3.03</v>
      </c>
      <c r="H125" s="7">
        <f t="shared" si="4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5" t="str">
        <f>'СВОД 2014'!$A126</f>
        <v>Тулупов М. М.</v>
      </c>
      <c r="B126" s="1">
        <f>'СВОД 2014'!B126</f>
        <v>105</v>
      </c>
      <c r="C126" s="17">
        <f>'СВОД 2014'!C126</f>
        <v>0</v>
      </c>
      <c r="D126" s="49">
        <f>'Ноябрь 2014'!E126</f>
        <v>0</v>
      </c>
      <c r="E126" s="51"/>
      <c r="F126" s="7"/>
      <c r="G126" s="23">
        <f>'СВОД 2013'!$B$224</f>
        <v>3.03</v>
      </c>
      <c r="H126" s="7">
        <f t="shared" si="4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5" t="str">
        <f>'СВОД 2014'!$A127</f>
        <v>Царан Н. Ю.</v>
      </c>
      <c r="B127" s="1">
        <f>'СВОД 2014'!B127</f>
        <v>105</v>
      </c>
      <c r="C127" s="17" t="str">
        <f>'СВОД 2014'!C127</f>
        <v>а</v>
      </c>
      <c r="D127" s="49">
        <f>'Ноябрь 2014'!E127</f>
        <v>0</v>
      </c>
      <c r="E127" s="51"/>
      <c r="F127" s="7"/>
      <c r="G127" s="23">
        <f>'СВОД 2013'!$B$224</f>
        <v>3.03</v>
      </c>
      <c r="H127" s="7">
        <f t="shared" si="4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5" t="str">
        <f>'СВОД 2014'!$A128</f>
        <v>Лукьянец О. А.</v>
      </c>
      <c r="B128" s="1">
        <f>'СВОД 2014'!B128</f>
        <v>106</v>
      </c>
      <c r="C128" s="17">
        <f>'СВОД 2014'!C128</f>
        <v>0</v>
      </c>
      <c r="D128" s="49">
        <f>'Ноябрь 2014'!E128</f>
        <v>0</v>
      </c>
      <c r="E128" s="51"/>
      <c r="F128" s="7"/>
      <c r="G128" s="23">
        <f>'СВОД 2013'!$B$224</f>
        <v>3.03</v>
      </c>
      <c r="H128" s="7">
        <f t="shared" si="4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5" t="str">
        <f>'СВОД 2014'!$A129</f>
        <v>Олексеенко С. Н.</v>
      </c>
      <c r="B129" s="1">
        <f>'СВОД 2014'!B129</f>
        <v>107</v>
      </c>
      <c r="C129" s="17">
        <f>'СВОД 2014'!C129</f>
        <v>0</v>
      </c>
      <c r="D129" s="49">
        <f>'Ноябрь 2014'!E129</f>
        <v>0</v>
      </c>
      <c r="E129" s="51"/>
      <c r="F129" s="7"/>
      <c r="G129" s="23">
        <f>'СВОД 2013'!$B$224</f>
        <v>3.03</v>
      </c>
      <c r="H129" s="7">
        <f t="shared" si="4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5" t="str">
        <f>'СВОД 2014'!$A130</f>
        <v>Макаров М.А.</v>
      </c>
      <c r="B130" s="1">
        <f>'СВОД 2014'!B130</f>
        <v>108</v>
      </c>
      <c r="C130" s="17">
        <f>'СВОД 2014'!C130</f>
        <v>0</v>
      </c>
      <c r="D130" s="49">
        <f>'Ноябрь 2014'!E130</f>
        <v>0</v>
      </c>
      <c r="E130" s="51"/>
      <c r="F130" s="7"/>
      <c r="G130" s="23">
        <f>'СВОД 2013'!$B$224</f>
        <v>3.03</v>
      </c>
      <c r="H130" s="7">
        <f t="shared" si="4"/>
        <v>0</v>
      </c>
      <c r="I130" s="10">
        <v>0</v>
      </c>
      <c r="J130" s="9">
        <f t="shared" si="3"/>
        <v>0</v>
      </c>
    </row>
    <row r="131" spans="1:10" ht="15.95" customHeight="1" x14ac:dyDescent="0.25">
      <c r="A131" s="45" t="str">
        <f>'СВОД 2014'!$A131</f>
        <v>Чернова Н. И.</v>
      </c>
      <c r="B131" s="1">
        <f>'СВОД 2014'!B131</f>
        <v>109</v>
      </c>
      <c r="C131" s="17">
        <f>'СВОД 2014'!C131</f>
        <v>0</v>
      </c>
      <c r="D131" s="49">
        <f>'Ноябрь 2014'!E131</f>
        <v>0</v>
      </c>
      <c r="E131" s="51"/>
      <c r="F131" s="7"/>
      <c r="G131" s="23">
        <f>'СВОД 2013'!$B$224</f>
        <v>3.03</v>
      </c>
      <c r="H131" s="7">
        <f t="shared" si="4"/>
        <v>0</v>
      </c>
      <c r="I131" s="10">
        <v>0</v>
      </c>
      <c r="J131" s="9">
        <f t="shared" si="3"/>
        <v>0</v>
      </c>
    </row>
    <row r="132" spans="1:10" ht="15.95" customHeight="1" x14ac:dyDescent="0.25">
      <c r="A132" s="45" t="str">
        <f>'СВОД 2014'!$A132</f>
        <v>Мирошниченко И. А.</v>
      </c>
      <c r="B132" s="1">
        <f>'СВОД 2014'!B132</f>
        <v>109</v>
      </c>
      <c r="C132" s="17" t="str">
        <f>'СВОД 2014'!C132</f>
        <v>а</v>
      </c>
      <c r="D132" s="49">
        <f>'Ноябрь 2014'!E132</f>
        <v>0</v>
      </c>
      <c r="E132" s="51"/>
      <c r="F132" s="7"/>
      <c r="G132" s="23">
        <f>'СВОД 2013'!$B$224</f>
        <v>3.03</v>
      </c>
      <c r="H132" s="7">
        <f t="shared" si="4"/>
        <v>0</v>
      </c>
      <c r="I132" s="10">
        <v>0</v>
      </c>
      <c r="J132" s="9">
        <f t="shared" si="3"/>
        <v>0</v>
      </c>
    </row>
    <row r="133" spans="1:10" ht="15.95" customHeight="1" x14ac:dyDescent="0.25">
      <c r="A133" s="45" t="str">
        <f>'СВОД 2014'!$A133</f>
        <v>Шашкин Ю. Л.</v>
      </c>
      <c r="B133" s="1">
        <f>'СВОД 2014'!B133</f>
        <v>110</v>
      </c>
      <c r="C133" s="17">
        <f>'СВОД 2014'!C133</f>
        <v>0</v>
      </c>
      <c r="D133" s="49">
        <f>'Ноябрь 2014'!E133</f>
        <v>0</v>
      </c>
      <c r="E133" s="51"/>
      <c r="F133" s="7"/>
      <c r="G133" s="23">
        <f>'СВОД 2013'!$B$224</f>
        <v>3.03</v>
      </c>
      <c r="H133" s="7">
        <f t="shared" si="4"/>
        <v>0</v>
      </c>
      <c r="I133" s="10">
        <v>0</v>
      </c>
      <c r="J133" s="9">
        <f t="shared" si="3"/>
        <v>0</v>
      </c>
    </row>
    <row r="134" spans="1:10" ht="15.95" customHeight="1" x14ac:dyDescent="0.25">
      <c r="A134" s="45" t="str">
        <f>'СВОД 2014'!$A134</f>
        <v>Байкова Н. В.</v>
      </c>
      <c r="B134" s="1">
        <f>'СВОД 2014'!B134</f>
        <v>111</v>
      </c>
      <c r="C134" s="17">
        <f>'СВОД 2014'!C134</f>
        <v>0</v>
      </c>
      <c r="D134" s="49">
        <f>'Ноябрь 2014'!E134</f>
        <v>0</v>
      </c>
      <c r="E134" s="51"/>
      <c r="F134" s="7"/>
      <c r="G134" s="23">
        <f>'СВОД 2013'!$B$224</f>
        <v>3.03</v>
      </c>
      <c r="H134" s="7">
        <f t="shared" si="4"/>
        <v>0</v>
      </c>
      <c r="I134" s="10">
        <v>0</v>
      </c>
      <c r="J134" s="9">
        <f t="shared" si="3"/>
        <v>0</v>
      </c>
    </row>
    <row r="135" spans="1:10" ht="15.95" customHeight="1" x14ac:dyDescent="0.25">
      <c r="A135" s="45" t="str">
        <f>'СВОД 2014'!$A135</f>
        <v>Митюкова Н.Ю.</v>
      </c>
      <c r="B135" s="1">
        <f>'СВОД 2014'!B135</f>
        <v>112</v>
      </c>
      <c r="C135" s="17">
        <f>'СВОД 2014'!C135</f>
        <v>0</v>
      </c>
      <c r="D135" s="49">
        <f>'Ноябрь 2014'!E135</f>
        <v>0</v>
      </c>
      <c r="E135" s="51"/>
      <c r="F135" s="7"/>
      <c r="G135" s="23">
        <f>'СВОД 2013'!$B$224</f>
        <v>3.03</v>
      </c>
      <c r="H135" s="7">
        <f t="shared" si="4"/>
        <v>0</v>
      </c>
      <c r="I135" s="10">
        <v>0</v>
      </c>
      <c r="J135" s="9">
        <f t="shared" ref="J135:J198" si="5">H135-I135</f>
        <v>0</v>
      </c>
    </row>
    <row r="136" spans="1:10" ht="15.95" customHeight="1" x14ac:dyDescent="0.25">
      <c r="A136" s="45" t="str">
        <f>'СВОД 2014'!$A136</f>
        <v>Померанцев С.И.</v>
      </c>
      <c r="B136" s="1">
        <f>'СВОД 2014'!B136</f>
        <v>113</v>
      </c>
      <c r="C136" s="17">
        <f>'СВОД 2014'!C136</f>
        <v>0</v>
      </c>
      <c r="D136" s="49">
        <f>'Ноябрь 2014'!E136</f>
        <v>0</v>
      </c>
      <c r="E136" s="51"/>
      <c r="F136" s="7"/>
      <c r="G136" s="23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5" t="str">
        <f>'СВОД 2014'!$A137</f>
        <v>Карпов И. Н.</v>
      </c>
      <c r="B137" s="1">
        <f>'СВОД 2014'!B137</f>
        <v>114</v>
      </c>
      <c r="C137" s="17">
        <f>'СВОД 2014'!C137</f>
        <v>0</v>
      </c>
      <c r="D137" s="49">
        <f>'Ноябрь 2014'!E137</f>
        <v>0</v>
      </c>
      <c r="E137" s="51"/>
      <c r="F137" s="7"/>
      <c r="G137" s="23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5" t="str">
        <f>'СВОД 2014'!$A138</f>
        <v>Гудзь Д. С.</v>
      </c>
      <c r="B138" s="1">
        <f>'СВОД 2014'!B138</f>
        <v>115</v>
      </c>
      <c r="C138" s="17">
        <f>'СВОД 2014'!C138</f>
        <v>0</v>
      </c>
      <c r="D138" s="49">
        <f>'Ноябрь 2014'!E138</f>
        <v>0</v>
      </c>
      <c r="E138" s="51"/>
      <c r="F138" s="7"/>
      <c r="G138" s="23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5" t="str">
        <f>'СВОД 2014'!$A139</f>
        <v>Ваганова Л. М.</v>
      </c>
      <c r="B139" s="1">
        <f>'СВОД 2014'!B139</f>
        <v>115</v>
      </c>
      <c r="C139" s="17" t="str">
        <f>'СВОД 2014'!C139</f>
        <v>а</v>
      </c>
      <c r="D139" s="49">
        <f>'Ноябрь 2014'!E139</f>
        <v>0</v>
      </c>
      <c r="E139" s="51"/>
      <c r="F139" s="7"/>
      <c r="G139" s="23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5" t="str">
        <f>'СВОД 2014'!$A140</f>
        <v>Силкина В.Н.</v>
      </c>
      <c r="B140" s="1">
        <f>'СВОД 2014'!B140</f>
        <v>116</v>
      </c>
      <c r="C140" s="17">
        <f>'СВОД 2014'!C140</f>
        <v>0</v>
      </c>
      <c r="D140" s="49">
        <f>'Ноябрь 2014'!E140</f>
        <v>0</v>
      </c>
      <c r="E140" s="51"/>
      <c r="F140" s="7"/>
      <c r="G140" s="23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5" t="str">
        <f>'СВОД 2014'!$A141</f>
        <v>Ягудина Г. Р.</v>
      </c>
      <c r="B141" s="1">
        <f>'СВОД 2014'!B141</f>
        <v>117</v>
      </c>
      <c r="C141" s="17">
        <f>'СВОД 2014'!C141</f>
        <v>0</v>
      </c>
      <c r="D141" s="49">
        <f>'Ноябрь 2014'!E141</f>
        <v>0</v>
      </c>
      <c r="E141" s="51"/>
      <c r="F141" s="7"/>
      <c r="G141" s="23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5" t="str">
        <f>'СВОД 2014'!$A142</f>
        <v>Журавлев Н.В.</v>
      </c>
      <c r="B142" s="1">
        <f>'СВОД 2014'!B142</f>
        <v>117</v>
      </c>
      <c r="C142" s="17" t="str">
        <f>'СВОД 2014'!C142</f>
        <v>а</v>
      </c>
      <c r="D142" s="49">
        <f>'Ноябрь 2014'!E142</f>
        <v>0</v>
      </c>
      <c r="E142" s="51"/>
      <c r="F142" s="7"/>
      <c r="G142" s="23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5" t="str">
        <f>'СВОД 2014'!$A143</f>
        <v>Волобуев П. Ю.</v>
      </c>
      <c r="B143" s="1">
        <f>'СВОД 2014'!B143</f>
        <v>118</v>
      </c>
      <c r="C143" s="17">
        <f>'СВОД 2014'!C143</f>
        <v>0</v>
      </c>
      <c r="D143" s="49">
        <f>'Ноябрь 2014'!E143</f>
        <v>0</v>
      </c>
      <c r="E143" s="51"/>
      <c r="F143" s="7"/>
      <c r="G143" s="23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5" t="str">
        <f>'СВОД 2014'!$A144</f>
        <v>Колескин С. А.</v>
      </c>
      <c r="B144" s="1">
        <f>'СВОД 2014'!B144</f>
        <v>119</v>
      </c>
      <c r="C144" s="17">
        <f>'СВОД 2014'!C144</f>
        <v>0</v>
      </c>
      <c r="D144" s="49">
        <f>'Ноябрь 2014'!E144</f>
        <v>0</v>
      </c>
      <c r="E144" s="51"/>
      <c r="F144" s="7"/>
      <c r="G144" s="23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5" t="str">
        <f>'СВОД 2014'!$A145</f>
        <v>Иванников И. В.</v>
      </c>
      <c r="B145" s="1">
        <f>'СВОД 2014'!B145</f>
        <v>119</v>
      </c>
      <c r="C145" s="17" t="str">
        <f>'СВОД 2014'!C145</f>
        <v>а</v>
      </c>
      <c r="D145" s="49">
        <f>'Ноябрь 2014'!E145</f>
        <v>0</v>
      </c>
      <c r="E145" s="51"/>
      <c r="F145" s="7"/>
      <c r="G145" s="23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5" t="str">
        <f>'СВОД 2014'!$A146</f>
        <v>Якубов А. Ф.</v>
      </c>
      <c r="B146" s="1">
        <f>'СВОД 2014'!B146</f>
        <v>120</v>
      </c>
      <c r="C146" s="17">
        <f>'СВОД 2014'!C146</f>
        <v>0</v>
      </c>
      <c r="D146" s="49">
        <f>'Ноябрь 2014'!E146</f>
        <v>0</v>
      </c>
      <c r="E146" s="51"/>
      <c r="F146" s="7"/>
      <c r="G146" s="23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5" t="str">
        <f>'СВОД 2014'!$A147</f>
        <v>Ефимова Л. А.</v>
      </c>
      <c r="B147" s="1">
        <f>'СВОД 2014'!B147</f>
        <v>121</v>
      </c>
      <c r="C147" s="17">
        <f>'СВОД 2014'!C147</f>
        <v>0</v>
      </c>
      <c r="D147" s="49">
        <f>'Ноябрь 2014'!E147</f>
        <v>0</v>
      </c>
      <c r="E147" s="51"/>
      <c r="F147" s="7"/>
      <c r="G147" s="23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5" t="str">
        <f>'СВОД 2014'!$A148</f>
        <v>Гудзь В. Г.</v>
      </c>
      <c r="B148" s="1">
        <f>'СВОД 2014'!B148</f>
        <v>122</v>
      </c>
      <c r="C148" s="17">
        <f>'СВОД 2014'!C148</f>
        <v>0</v>
      </c>
      <c r="D148" s="49">
        <f>'Ноябрь 2014'!E148</f>
        <v>0</v>
      </c>
      <c r="E148" s="51"/>
      <c r="F148" s="7"/>
      <c r="G148" s="23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5" t="str">
        <f>'СВОД 2014'!$A149</f>
        <v>Бирюкова С.А.</v>
      </c>
      <c r="B149" s="1">
        <f>'СВОД 2014'!B149</f>
        <v>123</v>
      </c>
      <c r="C149" s="17">
        <f>'СВОД 2014'!C149</f>
        <v>0</v>
      </c>
      <c r="D149" s="49">
        <f>'Ноябрь 2014'!E149</f>
        <v>0</v>
      </c>
      <c r="E149" s="51"/>
      <c r="F149" s="7"/>
      <c r="G149" s="23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5" t="str">
        <f>'СВОД 2014'!$A150</f>
        <v>Трушина Н. Г.</v>
      </c>
      <c r="B150" s="1">
        <f>'СВОД 2014'!B150</f>
        <v>124</v>
      </c>
      <c r="C150" s="17">
        <f>'СВОД 2014'!C150</f>
        <v>0</v>
      </c>
      <c r="D150" s="49">
        <f>'Ноябрь 2014'!E150</f>
        <v>0</v>
      </c>
      <c r="E150" s="51"/>
      <c r="F150" s="7"/>
      <c r="G150" s="23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5" t="str">
        <f>'СВОД 2014'!$A151</f>
        <v>Гордиенко Л.Б.</v>
      </c>
      <c r="B151" s="1">
        <f>'СВОД 2014'!B151</f>
        <v>125</v>
      </c>
      <c r="C151" s="17">
        <f>'СВОД 2014'!C151</f>
        <v>0</v>
      </c>
      <c r="D151" s="49">
        <f>'Ноябрь 2014'!E151</f>
        <v>0</v>
      </c>
      <c r="E151" s="51"/>
      <c r="F151" s="7"/>
      <c r="G151" s="23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5" t="str">
        <f>'СВОД 2014'!$A152</f>
        <v>Михайлова Е. А.</v>
      </c>
      <c r="B152" s="1">
        <f>'СВОД 2014'!B152</f>
        <v>126</v>
      </c>
      <c r="C152" s="17">
        <f>'СВОД 2014'!C152</f>
        <v>0</v>
      </c>
      <c r="D152" s="49">
        <f>'Ноябрь 2014'!E152</f>
        <v>0</v>
      </c>
      <c r="E152" s="51"/>
      <c r="F152" s="7"/>
      <c r="G152" s="23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5" t="str">
        <f>'СВОД 2014'!$A153</f>
        <v>Демина Н. С.</v>
      </c>
      <c r="B153" s="1">
        <f>'СВОД 2014'!B153</f>
        <v>127</v>
      </c>
      <c r="C153" s="17">
        <f>'СВОД 2014'!C153</f>
        <v>0</v>
      </c>
      <c r="D153" s="49">
        <f>'Ноябрь 2014'!E153</f>
        <v>0</v>
      </c>
      <c r="E153" s="51"/>
      <c r="F153" s="7"/>
      <c r="G153" s="23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5" t="str">
        <f>'СВОД 2014'!$A154</f>
        <v>Абинякин М. А.</v>
      </c>
      <c r="B154" s="1">
        <f>'СВОД 2014'!B154</f>
        <v>128</v>
      </c>
      <c r="C154" s="17">
        <f>'СВОД 2014'!C154</f>
        <v>0</v>
      </c>
      <c r="D154" s="49">
        <f>'Ноябрь 2014'!E154</f>
        <v>0</v>
      </c>
      <c r="E154" s="51"/>
      <c r="F154" s="7"/>
      <c r="G154" s="23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5" t="str">
        <f>'СВОД 2014'!$A155</f>
        <v>Богданович К. Н.</v>
      </c>
      <c r="B155" s="1">
        <f>'СВОД 2014'!B155</f>
        <v>129</v>
      </c>
      <c r="C155" s="17">
        <f>'СВОД 2014'!C155</f>
        <v>0</v>
      </c>
      <c r="D155" s="49">
        <f>'Ноябрь 2014'!E155</f>
        <v>0</v>
      </c>
      <c r="E155" s="51"/>
      <c r="F155" s="7"/>
      <c r="G155" s="23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5" t="str">
        <f>'СВОД 2014'!$A156</f>
        <v>Богданович Н. Н.</v>
      </c>
      <c r="B156" s="1">
        <f>'СВОД 2014'!B156</f>
        <v>130</v>
      </c>
      <c r="C156" s="17">
        <f>'СВОД 2014'!C156</f>
        <v>0</v>
      </c>
      <c r="D156" s="49">
        <f>'Ноябрь 2014'!E156</f>
        <v>0</v>
      </c>
      <c r="E156" s="51"/>
      <c r="F156" s="7"/>
      <c r="G156" s="23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5" t="str">
        <f>'СВОД 2014'!$A157</f>
        <v>Богданович Н. Н.</v>
      </c>
      <c r="B157" s="1">
        <f>'СВОД 2014'!B157</f>
        <v>131</v>
      </c>
      <c r="C157" s="17">
        <f>'СВОД 2014'!C157</f>
        <v>0</v>
      </c>
      <c r="D157" s="49">
        <f>'Ноябрь 2014'!E157</f>
        <v>0</v>
      </c>
      <c r="E157" s="51"/>
      <c r="F157" s="7"/>
      <c r="G157" s="23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5" t="str">
        <f>'СВОД 2014'!$A158</f>
        <v>Петров С. М.</v>
      </c>
      <c r="B158" s="1">
        <f>'СВОД 2014'!B158</f>
        <v>132</v>
      </c>
      <c r="C158" s="17">
        <f>'СВОД 2014'!C158</f>
        <v>0</v>
      </c>
      <c r="D158" s="49">
        <f>'Ноябрь 2014'!E158</f>
        <v>0</v>
      </c>
      <c r="E158" s="51"/>
      <c r="F158" s="7"/>
      <c r="G158" s="23">
        <f>'СВОД 2013'!$B$224</f>
        <v>3.03</v>
      </c>
      <c r="H158" s="7">
        <f t="shared" ref="H158:H216" si="6">ROUND(F158*G158,2)</f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5" t="str">
        <f>'СВОД 2014'!$A159</f>
        <v>Турсин А. Ф.</v>
      </c>
      <c r="B159" s="1">
        <f>'СВОД 2014'!B159</f>
        <v>133</v>
      </c>
      <c r="C159" s="17">
        <f>'СВОД 2014'!C159</f>
        <v>0</v>
      </c>
      <c r="D159" s="49">
        <f>'Ноябрь 2014'!E159</f>
        <v>0</v>
      </c>
      <c r="E159" s="51"/>
      <c r="F159" s="7"/>
      <c r="G159" s="23">
        <f>'СВОД 2013'!$B$224</f>
        <v>3.03</v>
      </c>
      <c r="H159" s="7">
        <f t="shared" si="6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5">
        <f>'СВОД 2014'!$A160</f>
        <v>0</v>
      </c>
      <c r="B160" s="1">
        <f>'СВОД 2014'!B160</f>
        <v>134</v>
      </c>
      <c r="C160" s="17">
        <f>'СВОД 2014'!C160</f>
        <v>0</v>
      </c>
      <c r="D160" s="49">
        <f>'Ноябрь 2014'!E160</f>
        <v>0</v>
      </c>
      <c r="E160" s="51"/>
      <c r="F160" s="7"/>
      <c r="G160" s="23">
        <f>'СВОД 2013'!$B$224</f>
        <v>3.03</v>
      </c>
      <c r="H160" s="7">
        <f t="shared" si="6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5" t="str">
        <f>'СВОД 2014'!$A161</f>
        <v>Парамонова С. Н.</v>
      </c>
      <c r="B161" s="1">
        <f>'СВОД 2014'!B161</f>
        <v>135</v>
      </c>
      <c r="C161" s="17">
        <f>'СВОД 2014'!C161</f>
        <v>0</v>
      </c>
      <c r="D161" s="49">
        <f>'Ноябрь 2014'!E161</f>
        <v>0</v>
      </c>
      <c r="E161" s="51"/>
      <c r="F161" s="7"/>
      <c r="G161" s="23">
        <f>'СВОД 2013'!$B$224</f>
        <v>3.03</v>
      </c>
      <c r="H161" s="7">
        <f t="shared" si="6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5">
        <f>'СВОД 2014'!$A162</f>
        <v>0</v>
      </c>
      <c r="B162" s="1">
        <f>'СВОД 2014'!B162</f>
        <v>136</v>
      </c>
      <c r="C162" s="17">
        <f>'СВОД 2014'!C162</f>
        <v>0</v>
      </c>
      <c r="D162" s="49">
        <f>'Ноябрь 2014'!E162</f>
        <v>0</v>
      </c>
      <c r="E162" s="51"/>
      <c r="F162" s="7"/>
      <c r="G162" s="23">
        <f>'СВОД 2013'!$B$224</f>
        <v>3.03</v>
      </c>
      <c r="H162" s="7">
        <f t="shared" si="6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5">
        <f>'СВОД 2014'!$A163</f>
        <v>0</v>
      </c>
      <c r="B163" s="1">
        <f>'СВОД 2014'!B163</f>
        <v>137</v>
      </c>
      <c r="C163" s="17">
        <f>'СВОД 2014'!C163</f>
        <v>0</v>
      </c>
      <c r="D163" s="49">
        <f>'Ноябрь 2014'!E163</f>
        <v>0</v>
      </c>
      <c r="E163" s="51"/>
      <c r="F163" s="7"/>
      <c r="G163" s="23">
        <f>'СВОД 2013'!$B$224</f>
        <v>3.03</v>
      </c>
      <c r="H163" s="7">
        <f t="shared" si="6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5">
        <f>'СВОД 2014'!$A164</f>
        <v>0</v>
      </c>
      <c r="B164" s="1">
        <f>'СВОД 2014'!B164</f>
        <v>138</v>
      </c>
      <c r="C164" s="17">
        <f>'СВОД 2014'!C164</f>
        <v>0</v>
      </c>
      <c r="D164" s="49">
        <f>'Ноябрь 2014'!E164</f>
        <v>0</v>
      </c>
      <c r="E164" s="51"/>
      <c r="F164" s="7"/>
      <c r="G164" s="23">
        <f>'СВОД 2013'!$B$224</f>
        <v>3.03</v>
      </c>
      <c r="H164" s="7">
        <f t="shared" si="6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5" t="str">
        <f>'СВОД 2014'!$A165</f>
        <v>Клепикова Е. В.</v>
      </c>
      <c r="B165" s="1">
        <f>'СВОД 2014'!B165</f>
        <v>139</v>
      </c>
      <c r="C165" s="17">
        <f>'СВОД 2014'!C165</f>
        <v>0</v>
      </c>
      <c r="D165" s="49">
        <f>'Ноябрь 2014'!E165</f>
        <v>0</v>
      </c>
      <c r="E165" s="51"/>
      <c r="F165" s="7"/>
      <c r="G165" s="23">
        <f>'СВОД 2013'!$B$224</f>
        <v>3.03</v>
      </c>
      <c r="H165" s="7">
        <f t="shared" si="6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5" t="str">
        <f>'СВОД 2014'!$A166</f>
        <v>Назаренков А.Н.</v>
      </c>
      <c r="B166" s="1">
        <f>'СВОД 2014'!B166</f>
        <v>140</v>
      </c>
      <c r="C166" s="17">
        <f>'СВОД 2014'!C166</f>
        <v>0</v>
      </c>
      <c r="D166" s="49">
        <f>'Ноябрь 2014'!E166</f>
        <v>0</v>
      </c>
      <c r="E166" s="51"/>
      <c r="F166" s="7"/>
      <c r="G166" s="23">
        <f>'СВОД 2013'!$B$224</f>
        <v>3.03</v>
      </c>
      <c r="H166" s="7">
        <f t="shared" si="6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5" t="str">
        <f>'СВОД 2014'!$A167</f>
        <v>Петропавловская О. В.</v>
      </c>
      <c r="B167" s="1">
        <f>'СВОД 2014'!B167</f>
        <v>140</v>
      </c>
      <c r="C167" s="17" t="str">
        <f>'СВОД 2014'!C167</f>
        <v>а</v>
      </c>
      <c r="D167" s="49">
        <f>'Ноябрь 2014'!E167</f>
        <v>0</v>
      </c>
      <c r="E167" s="51"/>
      <c r="F167" s="7"/>
      <c r="G167" s="23">
        <f>'СВОД 2013'!$B$224</f>
        <v>3.03</v>
      </c>
      <c r="H167" s="7">
        <f t="shared" si="6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5">
        <f>'СВОД 2014'!$A168</f>
        <v>0</v>
      </c>
      <c r="B168" s="1">
        <f>'СВОД 2014'!B168</f>
        <v>141</v>
      </c>
      <c r="C168" s="17">
        <f>'СВОД 2014'!C168</f>
        <v>0</v>
      </c>
      <c r="D168" s="49">
        <f>'Ноябрь 2014'!E168</f>
        <v>0</v>
      </c>
      <c r="E168" s="51"/>
      <c r="F168" s="7"/>
      <c r="G168" s="23">
        <f>'СВОД 2013'!$B$224</f>
        <v>3.03</v>
      </c>
      <c r="H168" s="7">
        <f t="shared" si="6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5" t="str">
        <f>'СВОД 2014'!$A169</f>
        <v>Латушкин С. В.</v>
      </c>
      <c r="B169" s="1">
        <f>'СВОД 2014'!B169</f>
        <v>142</v>
      </c>
      <c r="C169" s="17">
        <f>'СВОД 2014'!C169</f>
        <v>0</v>
      </c>
      <c r="D169" s="49">
        <f>'Ноябрь 2014'!E169</f>
        <v>0</v>
      </c>
      <c r="E169" s="51"/>
      <c r="F169" s="7"/>
      <c r="G169" s="23">
        <f>'СВОД 2013'!$B$224</f>
        <v>3.03</v>
      </c>
      <c r="H169" s="7">
        <f t="shared" si="6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5" t="str">
        <f>'СВОД 2014'!$A170</f>
        <v>Панкин Д. А.</v>
      </c>
      <c r="B170" s="1">
        <f>'СВОД 2014'!B170</f>
        <v>142</v>
      </c>
      <c r="C170" s="17" t="str">
        <f>'СВОД 2014'!C170</f>
        <v>а</v>
      </c>
      <c r="D170" s="49">
        <f>'Ноябрь 2014'!E170</f>
        <v>0</v>
      </c>
      <c r="E170" s="51"/>
      <c r="F170" s="7"/>
      <c r="G170" s="23">
        <f>'СВОД 2013'!$B$224</f>
        <v>3.03</v>
      </c>
      <c r="H170" s="7">
        <f t="shared" si="6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5" t="str">
        <f>'СВОД 2014'!$A171</f>
        <v>Бычек А. М.</v>
      </c>
      <c r="B171" s="1">
        <f>'СВОД 2014'!B171</f>
        <v>143</v>
      </c>
      <c r="C171" s="17">
        <f>'СВОД 2014'!C171</f>
        <v>0</v>
      </c>
      <c r="D171" s="49">
        <f>'Ноябрь 2014'!E171</f>
        <v>0</v>
      </c>
      <c r="E171" s="51"/>
      <c r="F171" s="7"/>
      <c r="G171" s="23">
        <f>'СВОД 2013'!$B$224</f>
        <v>3.03</v>
      </c>
      <c r="H171" s="7">
        <f t="shared" si="6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5">
        <f>'СВОД 2014'!$A172</f>
        <v>0</v>
      </c>
      <c r="B172" s="1">
        <f>'СВОД 2014'!B172</f>
        <v>144</v>
      </c>
      <c r="C172" s="17">
        <f>'СВОД 2014'!C172</f>
        <v>0</v>
      </c>
      <c r="D172" s="49">
        <f>'Ноябрь 2014'!E172</f>
        <v>0</v>
      </c>
      <c r="E172" s="51"/>
      <c r="F172" s="7"/>
      <c r="G172" s="23">
        <f>'СВОД 2013'!$B$224</f>
        <v>3.03</v>
      </c>
      <c r="H172" s="7">
        <f t="shared" si="6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5" t="str">
        <f>'СВОД 2014'!$A173</f>
        <v>Барабанова Н. А.</v>
      </c>
      <c r="B173" s="1">
        <f>'СВОД 2014'!B173</f>
        <v>145</v>
      </c>
      <c r="C173" s="17">
        <f>'СВОД 2014'!C173</f>
        <v>0</v>
      </c>
      <c r="D173" s="49">
        <f>'Ноябрь 2014'!E173</f>
        <v>0</v>
      </c>
      <c r="E173" s="51"/>
      <c r="F173" s="7"/>
      <c r="G173" s="23">
        <f>'СВОД 2013'!$B$224</f>
        <v>3.03</v>
      </c>
      <c r="H173" s="7">
        <f t="shared" si="6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5" t="str">
        <f>'СВОД 2014'!$A174</f>
        <v>Гаврикова Е. А.</v>
      </c>
      <c r="B174" s="1">
        <f>'СВОД 2014'!B174</f>
        <v>146</v>
      </c>
      <c r="C174" s="17">
        <f>'СВОД 2014'!C174</f>
        <v>0</v>
      </c>
      <c r="D174" s="49">
        <f>'Ноябрь 2014'!E174</f>
        <v>0</v>
      </c>
      <c r="E174" s="51"/>
      <c r="F174" s="7"/>
      <c r="G174" s="23">
        <f>'СВОД 2013'!$B$224</f>
        <v>3.03</v>
      </c>
      <c r="H174" s="7">
        <f t="shared" si="6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5" t="str">
        <f>'СВОД 2014'!$A175</f>
        <v>Панчугина Г. В.</v>
      </c>
      <c r="B175" s="1">
        <f>'СВОД 2014'!B175</f>
        <v>147</v>
      </c>
      <c r="C175" s="17">
        <f>'СВОД 2014'!C175</f>
        <v>0</v>
      </c>
      <c r="D175" s="49">
        <f>'Ноябрь 2014'!E175</f>
        <v>0</v>
      </c>
      <c r="E175" s="51"/>
      <c r="F175" s="7"/>
      <c r="G175" s="23">
        <f>'СВОД 2013'!$B$224</f>
        <v>3.03</v>
      </c>
      <c r="H175" s="7">
        <f t="shared" si="6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5" t="str">
        <f>'СВОД 2014'!$A176</f>
        <v>Еременко А. А.</v>
      </c>
      <c r="B176" s="1">
        <f>'СВОД 2014'!B176</f>
        <v>148</v>
      </c>
      <c r="C176" s="17">
        <f>'СВОД 2014'!C176</f>
        <v>0</v>
      </c>
      <c r="D176" s="49">
        <f>'Ноябрь 2014'!E176</f>
        <v>0</v>
      </c>
      <c r="E176" s="51"/>
      <c r="F176" s="7"/>
      <c r="G176" s="23">
        <f>'СВОД 2013'!$B$224</f>
        <v>3.03</v>
      </c>
      <c r="H176" s="7">
        <f t="shared" si="6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5" t="str">
        <f>'СВОД 2014'!$A177</f>
        <v>Осипова М. И.</v>
      </c>
      <c r="B177" s="1">
        <f>'СВОД 2014'!B177</f>
        <v>149</v>
      </c>
      <c r="C177" s="17">
        <f>'СВОД 2014'!C177</f>
        <v>0</v>
      </c>
      <c r="D177" s="49">
        <f>'Ноябрь 2014'!E177</f>
        <v>0</v>
      </c>
      <c r="E177" s="51"/>
      <c r="F177" s="7"/>
      <c r="G177" s="23">
        <f>'СВОД 2013'!$B$224</f>
        <v>3.03</v>
      </c>
      <c r="H177" s="7">
        <f t="shared" si="6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5" t="str">
        <f>'СВОД 2014'!$A178</f>
        <v>Осипова М. И.</v>
      </c>
      <c r="B178" s="1">
        <f>'СВОД 2014'!B178</f>
        <v>150</v>
      </c>
      <c r="C178" s="17">
        <f>'СВОД 2014'!C178</f>
        <v>0</v>
      </c>
      <c r="D178" s="49">
        <f>'Ноябрь 2014'!E178</f>
        <v>0</v>
      </c>
      <c r="E178" s="51"/>
      <c r="F178" s="7"/>
      <c r="G178" s="23">
        <f>'СВОД 2013'!$B$224</f>
        <v>3.03</v>
      </c>
      <c r="H178" s="7">
        <f t="shared" si="6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5" t="str">
        <f>'СВОД 2014'!$A179</f>
        <v>Тепикин С.В.</v>
      </c>
      <c r="B179" s="1">
        <f>'СВОД 2014'!B179</f>
        <v>151</v>
      </c>
      <c r="C179" s="17">
        <f>'СВОД 2014'!C179</f>
        <v>0</v>
      </c>
      <c r="D179" s="49">
        <f>'Ноябрь 2014'!E179</f>
        <v>0</v>
      </c>
      <c r="E179" s="51"/>
      <c r="F179" s="7"/>
      <c r="G179" s="23">
        <f>'СВОД 2013'!$B$224</f>
        <v>3.03</v>
      </c>
      <c r="H179" s="7">
        <f t="shared" si="6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5" t="str">
        <f>'СВОД 2014'!$A180</f>
        <v>Шендарова Л. Н.</v>
      </c>
      <c r="B180" s="1">
        <f>'СВОД 2014'!B180</f>
        <v>152</v>
      </c>
      <c r="C180" s="17">
        <f>'СВОД 2014'!C180</f>
        <v>0</v>
      </c>
      <c r="D180" s="49">
        <f>'Ноябрь 2014'!E180</f>
        <v>0</v>
      </c>
      <c r="E180" s="51"/>
      <c r="F180" s="7"/>
      <c r="G180" s="23">
        <f>'СВОД 2013'!$B$224</f>
        <v>3.03</v>
      </c>
      <c r="H180" s="7">
        <f t="shared" si="6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5" t="str">
        <f>'СВОД 2014'!$A181</f>
        <v>Шевкунова Е. Ю.</v>
      </c>
      <c r="B181" s="1">
        <f>'СВОД 2014'!B181</f>
        <v>153</v>
      </c>
      <c r="C181" s="17">
        <f>'СВОД 2014'!C181</f>
        <v>0</v>
      </c>
      <c r="D181" s="49">
        <f>'Ноябрь 2014'!E181</f>
        <v>0</v>
      </c>
      <c r="E181" s="51"/>
      <c r="F181" s="7"/>
      <c r="G181" s="23">
        <f>'СВОД 2013'!$B$224</f>
        <v>3.03</v>
      </c>
      <c r="H181" s="7">
        <f t="shared" si="6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5" t="str">
        <f>'СВОД 2014'!$A182</f>
        <v>Шиков Р. С.</v>
      </c>
      <c r="B182" s="1">
        <f>'СВОД 2014'!B182</f>
        <v>153</v>
      </c>
      <c r="C182" s="17" t="str">
        <f>'СВОД 2014'!C182</f>
        <v>а</v>
      </c>
      <c r="D182" s="49">
        <f>'Ноябрь 2014'!E182</f>
        <v>0</v>
      </c>
      <c r="E182" s="51"/>
      <c r="F182" s="7"/>
      <c r="G182" s="23">
        <f>'СВОД 2013'!$B$224</f>
        <v>3.03</v>
      </c>
      <c r="H182" s="7">
        <f t="shared" si="6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5" t="str">
        <f>'СВОД 2014'!$A183</f>
        <v>Яворовская С. О.</v>
      </c>
      <c r="B183" s="1">
        <f>'СВОД 2014'!B183</f>
        <v>154</v>
      </c>
      <c r="C183" s="17">
        <f>'СВОД 2014'!C183</f>
        <v>0</v>
      </c>
      <c r="D183" s="49">
        <f>'Ноябрь 2014'!E183</f>
        <v>0</v>
      </c>
      <c r="E183" s="51"/>
      <c r="F183" s="7"/>
      <c r="G183" s="23">
        <f>'СВОД 2013'!$B$224</f>
        <v>3.03</v>
      </c>
      <c r="H183" s="7">
        <f t="shared" si="6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5" t="str">
        <f>'СВОД 2014'!$A184</f>
        <v>Круглова Е. В.</v>
      </c>
      <c r="B184" s="1">
        <f>'СВОД 2014'!B184</f>
        <v>155</v>
      </c>
      <c r="C184" s="17">
        <f>'СВОД 2014'!C184</f>
        <v>0</v>
      </c>
      <c r="D184" s="49">
        <f>'Ноябрь 2014'!E184</f>
        <v>0</v>
      </c>
      <c r="E184" s="51"/>
      <c r="F184" s="7"/>
      <c r="G184" s="23">
        <f>'СВОД 2013'!$B$224</f>
        <v>3.03</v>
      </c>
      <c r="H184" s="7">
        <f t="shared" si="6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5" t="str">
        <f>'СВОД 2014'!$A185</f>
        <v>Лаврентьев И. М.</v>
      </c>
      <c r="B185" s="1">
        <f>'СВОД 2014'!B185</f>
        <v>156</v>
      </c>
      <c r="C185" s="17">
        <f>'СВОД 2014'!C185</f>
        <v>0</v>
      </c>
      <c r="D185" s="49">
        <f>'Ноябрь 2014'!E185</f>
        <v>0</v>
      </c>
      <c r="E185" s="51"/>
      <c r="F185" s="7"/>
      <c r="G185" s="23">
        <f>'СВОД 2013'!$B$224</f>
        <v>3.03</v>
      </c>
      <c r="H185" s="7">
        <f t="shared" si="6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5" t="str">
        <f>'СВОД 2014'!$A186</f>
        <v>Рачек Л.И.</v>
      </c>
      <c r="B186" s="1">
        <f>'СВОД 2014'!B186</f>
        <v>157</v>
      </c>
      <c r="C186" s="17">
        <f>'СВОД 2014'!C186</f>
        <v>0</v>
      </c>
      <c r="D186" s="49">
        <f>'Ноябрь 2014'!E186</f>
        <v>0</v>
      </c>
      <c r="E186" s="51"/>
      <c r="F186" s="7"/>
      <c r="G186" s="23">
        <f>'СВОД 2013'!$B$224</f>
        <v>3.03</v>
      </c>
      <c r="H186" s="7">
        <f t="shared" si="6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5" t="str">
        <f>'СВОД 2014'!$A187</f>
        <v>Кривоносов О. В.</v>
      </c>
      <c r="B187" s="1">
        <f>'СВОД 2014'!B187</f>
        <v>158</v>
      </c>
      <c r="C187" s="17">
        <f>'СВОД 2014'!C187</f>
        <v>0</v>
      </c>
      <c r="D187" s="49">
        <f>'Ноябрь 2014'!E187</f>
        <v>0</v>
      </c>
      <c r="E187" s="51"/>
      <c r="F187" s="7"/>
      <c r="G187" s="23">
        <f>'СВОД 2013'!$B$224</f>
        <v>3.03</v>
      </c>
      <c r="H187" s="7">
        <f t="shared" si="6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5" t="str">
        <f>'СВОД 2014'!$A188</f>
        <v>Рулева И. Ю.</v>
      </c>
      <c r="B188" s="1">
        <f>'СВОД 2014'!B188</f>
        <v>159</v>
      </c>
      <c r="C188" s="17">
        <f>'СВОД 2014'!C188</f>
        <v>0</v>
      </c>
      <c r="D188" s="49">
        <f>'Ноябрь 2014'!E188</f>
        <v>0</v>
      </c>
      <c r="E188" s="51"/>
      <c r="F188" s="7"/>
      <c r="G188" s="23">
        <f>'СВОД 2013'!$B$224</f>
        <v>3.03</v>
      </c>
      <c r="H188" s="7">
        <f t="shared" si="6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5" t="str">
        <f>'СВОД 2014'!$A189</f>
        <v>Артемов В. Г.</v>
      </c>
      <c r="B189" s="1">
        <f>'СВОД 2014'!B189</f>
        <v>160</v>
      </c>
      <c r="C189" s="17">
        <f>'СВОД 2014'!C189</f>
        <v>0</v>
      </c>
      <c r="D189" s="49">
        <f>'Ноябрь 2014'!E189</f>
        <v>0</v>
      </c>
      <c r="E189" s="51"/>
      <c r="F189" s="7"/>
      <c r="G189" s="23">
        <f>'СВОД 2013'!$B$224</f>
        <v>3.03</v>
      </c>
      <c r="H189" s="7">
        <f t="shared" si="6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5" t="str">
        <f>'СВОД 2014'!$A190</f>
        <v>Артемов В. Г.</v>
      </c>
      <c r="B190" s="1">
        <f>'СВОД 2014'!B190</f>
        <v>161</v>
      </c>
      <c r="C190" s="17">
        <f>'СВОД 2014'!C190</f>
        <v>0</v>
      </c>
      <c r="D190" s="49">
        <f>'Ноябрь 2014'!E190</f>
        <v>0</v>
      </c>
      <c r="E190" s="51"/>
      <c r="F190" s="7"/>
      <c r="G190" s="23">
        <f>'СВОД 2013'!$B$224</f>
        <v>3.03</v>
      </c>
      <c r="H190" s="7">
        <f t="shared" si="6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5" t="str">
        <f>'СВОД 2014'!$A191</f>
        <v>Шереметьев М. В.</v>
      </c>
      <c r="B191" s="1">
        <f>'СВОД 2014'!B191</f>
        <v>162</v>
      </c>
      <c r="C191" s="17">
        <f>'СВОД 2014'!C191</f>
        <v>0</v>
      </c>
      <c r="D191" s="49">
        <f>'Ноябрь 2014'!E191</f>
        <v>0</v>
      </c>
      <c r="E191" s="51"/>
      <c r="F191" s="7"/>
      <c r="G191" s="23">
        <f>'СВОД 2013'!$B$224</f>
        <v>3.03</v>
      </c>
      <c r="H191" s="7">
        <f t="shared" si="6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5" t="str">
        <f>'СВОД 2014'!$A192</f>
        <v>Фролова Л. Н.</v>
      </c>
      <c r="B192" s="1">
        <f>'СВОД 2014'!B192</f>
        <v>163</v>
      </c>
      <c r="C192" s="17">
        <f>'СВОД 2014'!C192</f>
        <v>0</v>
      </c>
      <c r="D192" s="49">
        <f>'Ноябрь 2014'!E192</f>
        <v>0</v>
      </c>
      <c r="E192" s="51"/>
      <c r="F192" s="7"/>
      <c r="G192" s="23">
        <f>'СВОД 2013'!$B$224</f>
        <v>3.03</v>
      </c>
      <c r="H192" s="7">
        <f t="shared" si="6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5" t="str">
        <f>'СВОД 2014'!$A193</f>
        <v>Урядов Ю. В.</v>
      </c>
      <c r="B193" s="1">
        <f>'СВОД 2014'!B193</f>
        <v>164</v>
      </c>
      <c r="C193" s="17">
        <f>'СВОД 2014'!C193</f>
        <v>0</v>
      </c>
      <c r="D193" s="49">
        <f>'Ноябрь 2014'!E193</f>
        <v>0</v>
      </c>
      <c r="E193" s="51"/>
      <c r="F193" s="7"/>
      <c r="G193" s="23">
        <f>'СВОД 2013'!$B$224</f>
        <v>3.03</v>
      </c>
      <c r="H193" s="7">
        <f t="shared" si="6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5" t="str">
        <f>'СВОД 2014'!$A194</f>
        <v>Шахомиров А. А.</v>
      </c>
      <c r="B194" s="1">
        <f>'СВОД 2014'!B194</f>
        <v>165</v>
      </c>
      <c r="C194" s="17">
        <f>'СВОД 2014'!C194</f>
        <v>0</v>
      </c>
      <c r="D194" s="49">
        <f>'Ноябрь 2014'!E194</f>
        <v>0</v>
      </c>
      <c r="E194" s="51"/>
      <c r="F194" s="7"/>
      <c r="G194" s="23">
        <f>'СВОД 2013'!$B$224</f>
        <v>3.03</v>
      </c>
      <c r="H194" s="7">
        <f t="shared" si="6"/>
        <v>0</v>
      </c>
      <c r="I194" s="10">
        <v>0</v>
      </c>
      <c r="J194" s="9">
        <f t="shared" si="5"/>
        <v>0</v>
      </c>
    </row>
    <row r="195" spans="1:10" ht="15.95" customHeight="1" x14ac:dyDescent="0.25">
      <c r="A195" s="45" t="str">
        <f>'СВОД 2014'!$A195</f>
        <v>Игнашкина М. А.</v>
      </c>
      <c r="B195" s="1">
        <f>'СВОД 2014'!B195</f>
        <v>166</v>
      </c>
      <c r="C195" s="17">
        <f>'СВОД 2014'!C195</f>
        <v>0</v>
      </c>
      <c r="D195" s="49">
        <f>'Ноябрь 2014'!E195</f>
        <v>0</v>
      </c>
      <c r="E195" s="51"/>
      <c r="F195" s="7"/>
      <c r="G195" s="23">
        <f>'СВОД 2013'!$B$224</f>
        <v>3.03</v>
      </c>
      <c r="H195" s="7">
        <f t="shared" si="6"/>
        <v>0</v>
      </c>
      <c r="I195" s="10">
        <v>0</v>
      </c>
      <c r="J195" s="9">
        <f t="shared" si="5"/>
        <v>0</v>
      </c>
    </row>
    <row r="196" spans="1:10" ht="15.95" customHeight="1" x14ac:dyDescent="0.25">
      <c r="A196" s="45" t="str">
        <f>'СВОД 2014'!$A196</f>
        <v>Воронова О.А.</v>
      </c>
      <c r="B196" s="1">
        <f>'СВОД 2014'!B196</f>
        <v>167</v>
      </c>
      <c r="C196" s="17">
        <f>'СВОД 2014'!C196</f>
        <v>0</v>
      </c>
      <c r="D196" s="49">
        <f>'Ноябрь 2014'!E196</f>
        <v>0</v>
      </c>
      <c r="E196" s="51"/>
      <c r="F196" s="7"/>
      <c r="G196" s="23">
        <f>'СВОД 2013'!$B$224</f>
        <v>3.03</v>
      </c>
      <c r="H196" s="7">
        <f t="shared" si="6"/>
        <v>0</v>
      </c>
      <c r="I196" s="10">
        <v>0</v>
      </c>
      <c r="J196" s="9">
        <f t="shared" si="5"/>
        <v>0</v>
      </c>
    </row>
    <row r="197" spans="1:10" ht="15.95" customHeight="1" x14ac:dyDescent="0.25">
      <c r="A197" s="45" t="str">
        <f>'СВОД 2014'!$A197</f>
        <v>Ишова Л. И.</v>
      </c>
      <c r="B197" s="1">
        <f>'СВОД 2014'!B197</f>
        <v>168</v>
      </c>
      <c r="C197" s="17">
        <f>'СВОД 2014'!C197</f>
        <v>0</v>
      </c>
      <c r="D197" s="49">
        <f>'Ноябрь 2014'!E197</f>
        <v>0</v>
      </c>
      <c r="E197" s="51"/>
      <c r="F197" s="7"/>
      <c r="G197" s="23">
        <f>'СВОД 2013'!$B$224</f>
        <v>3.03</v>
      </c>
      <c r="H197" s="7">
        <f t="shared" si="6"/>
        <v>0</v>
      </c>
      <c r="I197" s="10">
        <v>0</v>
      </c>
      <c r="J197" s="9">
        <f t="shared" si="5"/>
        <v>0</v>
      </c>
    </row>
    <row r="198" spans="1:10" ht="15.95" customHeight="1" x14ac:dyDescent="0.25">
      <c r="A198" s="45" t="str">
        <f>'СВОД 2014'!$A198</f>
        <v>Шукевич О. И.</v>
      </c>
      <c r="B198" s="1">
        <f>'СВОД 2014'!B198</f>
        <v>169</v>
      </c>
      <c r="C198" s="17">
        <f>'СВОД 2014'!C198</f>
        <v>0</v>
      </c>
      <c r="D198" s="49">
        <f>'Ноябрь 2014'!E198</f>
        <v>0</v>
      </c>
      <c r="E198" s="51"/>
      <c r="F198" s="7"/>
      <c r="G198" s="23">
        <f>'СВОД 2013'!$B$224</f>
        <v>3.03</v>
      </c>
      <c r="H198" s="7">
        <f t="shared" si="6"/>
        <v>0</v>
      </c>
      <c r="I198" s="10">
        <v>0</v>
      </c>
      <c r="J198" s="9">
        <f t="shared" si="5"/>
        <v>0</v>
      </c>
    </row>
    <row r="199" spans="1:10" ht="15.95" customHeight="1" x14ac:dyDescent="0.25">
      <c r="A199" s="45" t="str">
        <f>'СВОД 2014'!$A199</f>
        <v>Шукевич О. И.</v>
      </c>
      <c r="B199" s="1">
        <f>'СВОД 2014'!B199</f>
        <v>169</v>
      </c>
      <c r="C199" s="17" t="str">
        <f>'СВОД 2014'!C199</f>
        <v>а</v>
      </c>
      <c r="D199" s="49">
        <f>'Ноябрь 2014'!E199</f>
        <v>0</v>
      </c>
      <c r="E199" s="51"/>
      <c r="F199" s="7"/>
      <c r="G199" s="23">
        <f>'СВОД 2013'!$B$224</f>
        <v>3.03</v>
      </c>
      <c r="H199" s="7">
        <f t="shared" si="6"/>
        <v>0</v>
      </c>
      <c r="I199" s="10">
        <v>0</v>
      </c>
      <c r="J199" s="9">
        <f t="shared" ref="J199:J215" si="7">H199-I199</f>
        <v>0</v>
      </c>
    </row>
    <row r="200" spans="1:10" ht="15.95" customHeight="1" x14ac:dyDescent="0.25">
      <c r="A200" s="45">
        <f>'СВОД 2014'!$A200</f>
        <v>0</v>
      </c>
      <c r="B200" s="1">
        <f>'СВОД 2014'!B200</f>
        <v>170</v>
      </c>
      <c r="C200" s="17">
        <f>'СВОД 2014'!C200</f>
        <v>0</v>
      </c>
      <c r="D200" s="49">
        <f>'Ноябрь 2014'!E200</f>
        <v>0</v>
      </c>
      <c r="E200" s="51"/>
      <c r="F200" s="7"/>
      <c r="G200" s="23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5" t="str">
        <f>'СВОД 2014'!$A201</f>
        <v>Булатников Е. В.</v>
      </c>
      <c r="B201" s="1">
        <f>'СВОД 2014'!B201</f>
        <v>171</v>
      </c>
      <c r="C201" s="17">
        <f>'СВОД 2014'!C201</f>
        <v>0</v>
      </c>
      <c r="D201" s="49">
        <f>'Ноябрь 2014'!E201</f>
        <v>0</v>
      </c>
      <c r="E201" s="51"/>
      <c r="F201" s="7"/>
      <c r="G201" s="23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5" t="str">
        <f>'СВОД 2014'!$A202</f>
        <v>Давыдов С. А.</v>
      </c>
      <c r="B202" s="1">
        <f>'СВОД 2014'!B202</f>
        <v>172</v>
      </c>
      <c r="C202" s="17">
        <f>'СВОД 2014'!C202</f>
        <v>0</v>
      </c>
      <c r="D202" s="49">
        <f>'Ноябрь 2014'!E202</f>
        <v>0</v>
      </c>
      <c r="E202" s="51"/>
      <c r="F202" s="7"/>
      <c r="G202" s="23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5" t="str">
        <f>'СВОД 2014'!$A203</f>
        <v>Сафронова С. В.</v>
      </c>
      <c r="B203" s="1">
        <f>'СВОД 2014'!B203</f>
        <v>173</v>
      </c>
      <c r="C203" s="17">
        <f>'СВОД 2014'!C203</f>
        <v>0</v>
      </c>
      <c r="D203" s="49">
        <f>'Ноябрь 2014'!E203</f>
        <v>0</v>
      </c>
      <c r="E203" s="51"/>
      <c r="F203" s="7"/>
      <c r="G203" s="23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5">
        <f>'СВОД 2014'!$A204</f>
        <v>0</v>
      </c>
      <c r="B204" s="1">
        <f>'СВОД 2014'!B204</f>
        <v>174</v>
      </c>
      <c r="C204" s="17">
        <f>'СВОД 2014'!C204</f>
        <v>0</v>
      </c>
      <c r="D204" s="49">
        <f>'Ноябрь 2014'!E204</f>
        <v>0</v>
      </c>
      <c r="E204" s="51"/>
      <c r="F204" s="7"/>
      <c r="G204" s="23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5" t="str">
        <f>'СВОД 2014'!$A205</f>
        <v>Колесникова О. В.</v>
      </c>
      <c r="B205" s="1">
        <f>'СВОД 2014'!B205</f>
        <v>175</v>
      </c>
      <c r="C205" s="17">
        <f>'СВОД 2014'!C205</f>
        <v>0</v>
      </c>
      <c r="D205" s="49">
        <f>'Ноябрь 2014'!E205</f>
        <v>0</v>
      </c>
      <c r="E205" s="51"/>
      <c r="F205" s="7"/>
      <c r="G205" s="23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5" t="str">
        <f>'СВОД 2014'!$A206</f>
        <v>Объедкова О. А.</v>
      </c>
      <c r="B206" s="1">
        <f>'СВОД 2014'!B206</f>
        <v>176</v>
      </c>
      <c r="C206" s="17">
        <f>'СВОД 2014'!C206</f>
        <v>0</v>
      </c>
      <c r="D206" s="49">
        <f>'Ноябрь 2014'!E206</f>
        <v>0</v>
      </c>
      <c r="E206" s="51"/>
      <c r="F206" s="7"/>
      <c r="G206" s="23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5" t="str">
        <f>'СВОД 2014'!$A207</f>
        <v>Певнева А. М.</v>
      </c>
      <c r="B207" s="1">
        <f>'СВОД 2014'!B207</f>
        <v>177</v>
      </c>
      <c r="C207" s="17">
        <f>'СВОД 2014'!C207</f>
        <v>0</v>
      </c>
      <c r="D207" s="49">
        <f>'Ноябрь 2014'!E207</f>
        <v>0</v>
      </c>
      <c r="E207" s="51"/>
      <c r="F207" s="7"/>
      <c r="G207" s="23">
        <f>'СВОД 2013'!$B$224</f>
        <v>3.03</v>
      </c>
      <c r="H207" s="7">
        <f t="shared" si="6"/>
        <v>0</v>
      </c>
      <c r="I207" s="10">
        <v>0</v>
      </c>
      <c r="J207" s="9">
        <f t="shared" si="7"/>
        <v>0</v>
      </c>
    </row>
    <row r="208" spans="1:10" ht="15.95" customHeight="1" x14ac:dyDescent="0.25">
      <c r="A208" s="45" t="str">
        <f>'СВОД 2014'!$A208</f>
        <v>Смирнов В. А.</v>
      </c>
      <c r="B208" s="1">
        <f>'СВОД 2014'!B208</f>
        <v>178</v>
      </c>
      <c r="C208" s="17">
        <f>'СВОД 2014'!C208</f>
        <v>0</v>
      </c>
      <c r="D208" s="49">
        <f>'Ноябрь 2014'!E208</f>
        <v>0</v>
      </c>
      <c r="E208" s="51"/>
      <c r="F208" s="7"/>
      <c r="G208" s="23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95" customHeight="1" x14ac:dyDescent="0.25">
      <c r="A209" s="45" t="str">
        <f>'СВОД 2014'!$A209</f>
        <v>Маркозян А.А.</v>
      </c>
      <c r="B209" s="1">
        <f>'СВОД 2014'!B209</f>
        <v>178</v>
      </c>
      <c r="C209" s="17" t="str">
        <f>'СВОД 2014'!C209</f>
        <v>а</v>
      </c>
      <c r="D209" s="49">
        <f>'Ноябрь 2014'!E209</f>
        <v>0</v>
      </c>
      <c r="E209" s="51"/>
      <c r="F209" s="7"/>
      <c r="G209" s="23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95" customHeight="1" x14ac:dyDescent="0.25">
      <c r="A210" s="45" t="str">
        <f>'СВОД 2014'!$A210</f>
        <v>Жуков А. Р.</v>
      </c>
      <c r="B210" s="1">
        <f>'СВОД 2014'!B210</f>
        <v>179</v>
      </c>
      <c r="C210" s="17">
        <f>'СВОД 2014'!C210</f>
        <v>0</v>
      </c>
      <c r="D210" s="49">
        <f>'Ноябрь 2014'!E210</f>
        <v>0</v>
      </c>
      <c r="E210" s="51"/>
      <c r="F210" s="7"/>
      <c r="G210" s="23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5.95" customHeight="1" x14ac:dyDescent="0.25">
      <c r="A211" s="45" t="str">
        <f>'СВОД 2014'!$A211</f>
        <v>Артемов В. Г.</v>
      </c>
      <c r="B211" s="1">
        <f>'СВОД 2014'!B211</f>
        <v>180</v>
      </c>
      <c r="C211" s="17">
        <f>'СВОД 2014'!C211</f>
        <v>0</v>
      </c>
      <c r="D211" s="49">
        <f>'Ноябрь 2014'!E211</f>
        <v>0</v>
      </c>
      <c r="E211" s="51"/>
      <c r="F211" s="7"/>
      <c r="G211" s="23">
        <f>'СВОД 2013'!$B$224</f>
        <v>3.03</v>
      </c>
      <c r="H211" s="7">
        <f t="shared" si="6"/>
        <v>0</v>
      </c>
      <c r="I211" s="10">
        <v>0</v>
      </c>
      <c r="J211" s="9">
        <f t="shared" si="7"/>
        <v>0</v>
      </c>
    </row>
    <row r="212" spans="1:10" ht="15.95" customHeight="1" x14ac:dyDescent="0.25">
      <c r="A212" s="45" t="str">
        <f>'СВОД 2014'!$A212</f>
        <v>Нуждина С. А.</v>
      </c>
      <c r="B212" s="1">
        <f>'СВОД 2014'!B212</f>
        <v>181</v>
      </c>
      <c r="C212" s="17">
        <f>'СВОД 2014'!C212</f>
        <v>0</v>
      </c>
      <c r="D212" s="49">
        <f>'Ноябрь 2014'!E212</f>
        <v>0</v>
      </c>
      <c r="E212" s="51"/>
      <c r="F212" s="60"/>
      <c r="G212" s="23">
        <f>'СВОД 2013'!$B$224</f>
        <v>3.03</v>
      </c>
      <c r="H212" s="7">
        <f t="shared" si="6"/>
        <v>0</v>
      </c>
      <c r="I212" s="10">
        <v>0</v>
      </c>
      <c r="J212" s="61">
        <f t="shared" si="7"/>
        <v>0</v>
      </c>
    </row>
    <row r="213" spans="1:10" ht="15.75" customHeight="1" x14ac:dyDescent="0.25">
      <c r="A213" s="55" t="str">
        <f>'СВОД 2014'!$A213</f>
        <v>Административное здание</v>
      </c>
      <c r="B213" s="56"/>
      <c r="C213" s="56"/>
      <c r="D213" s="49">
        <f>'Ноябрь 2014'!E213</f>
        <v>0</v>
      </c>
      <c r="E213" s="57"/>
      <c r="F213" s="7"/>
      <c r="G213" s="23">
        <f>'СВОД 2013'!$B$224</f>
        <v>3.03</v>
      </c>
      <c r="H213" s="7">
        <f t="shared" si="6"/>
        <v>0</v>
      </c>
      <c r="I213" s="10">
        <v>0</v>
      </c>
      <c r="J213" s="9">
        <f t="shared" si="7"/>
        <v>0</v>
      </c>
    </row>
    <row r="214" spans="1:10" ht="15.75" x14ac:dyDescent="0.25">
      <c r="A214" s="47" t="str">
        <f>'СВОД 2014'!$A214</f>
        <v>КПП № 2</v>
      </c>
      <c r="B214" s="20"/>
      <c r="C214" s="20"/>
      <c r="D214" s="49">
        <f>'Ноябрь 2014'!E214</f>
        <v>0</v>
      </c>
      <c r="E214" s="53"/>
      <c r="F214" s="7"/>
      <c r="G214" s="23">
        <f>'СВОД 2013'!$B$224</f>
        <v>3.03</v>
      </c>
      <c r="H214" s="7">
        <f t="shared" si="6"/>
        <v>0</v>
      </c>
      <c r="I214" s="10">
        <v>0</v>
      </c>
      <c r="J214" s="9">
        <f t="shared" si="7"/>
        <v>0</v>
      </c>
    </row>
    <row r="215" spans="1:10" ht="15.75" x14ac:dyDescent="0.25">
      <c r="A215" s="47" t="str">
        <f>'СВОД 2014'!$A215</f>
        <v>Строительный городок</v>
      </c>
      <c r="B215" s="20"/>
      <c r="C215" s="20"/>
      <c r="D215" s="49">
        <f>'Ноябрь 2014'!E215</f>
        <v>0</v>
      </c>
      <c r="E215" s="53"/>
      <c r="F215" s="7"/>
      <c r="G215" s="23">
        <f>'СВОД 2013'!$B$224</f>
        <v>3.03</v>
      </c>
      <c r="H215" s="7">
        <f t="shared" si="6"/>
        <v>0</v>
      </c>
      <c r="I215" s="10">
        <v>0</v>
      </c>
      <c r="J215" s="9">
        <f t="shared" si="7"/>
        <v>0</v>
      </c>
    </row>
    <row r="216" spans="1:10" ht="16.5" thickBot="1" x14ac:dyDescent="0.3">
      <c r="A216" s="47" t="s">
        <v>173</v>
      </c>
      <c r="B216" s="20"/>
      <c r="C216" s="20"/>
      <c r="D216" s="49">
        <f>'Ноябрь 2014'!E216</f>
        <v>0</v>
      </c>
      <c r="E216" s="53"/>
      <c r="F216" s="7"/>
      <c r="G216" s="23">
        <f>'СВОД 2013'!$B$224</f>
        <v>3.03</v>
      </c>
      <c r="H216" s="7">
        <f t="shared" si="6"/>
        <v>0</v>
      </c>
      <c r="I216" s="10">
        <v>0</v>
      </c>
      <c r="J216" s="9">
        <f t="shared" ref="J216" si="8">H216-I216</f>
        <v>0</v>
      </c>
    </row>
    <row r="217" spans="1:10" ht="16.5" hidden="1" thickBot="1" x14ac:dyDescent="0.3">
      <c r="A217" s="76"/>
      <c r="B217" s="77"/>
      <c r="C217" s="77"/>
      <c r="D217" s="54"/>
      <c r="E217" s="54"/>
      <c r="F217" s="54"/>
      <c r="G217" s="54"/>
      <c r="H217" s="54"/>
      <c r="I217" s="54"/>
      <c r="J217" s="54"/>
    </row>
    <row r="218" spans="1:10" ht="35.25" customHeight="1" thickBot="1" x14ac:dyDescent="0.3">
      <c r="A218" s="109" t="s">
        <v>126</v>
      </c>
      <c r="B218" s="110"/>
      <c r="C218" s="110"/>
      <c r="D218" s="110"/>
      <c r="E218" s="98"/>
      <c r="F218" s="25">
        <f>SUM(F2:F216)</f>
        <v>0</v>
      </c>
      <c r="G218" s="64"/>
      <c r="H218" s="16">
        <f>SUM(H2:H216)</f>
        <v>0</v>
      </c>
      <c r="I218" s="16">
        <f>SUM(I2:I216)</f>
        <v>0</v>
      </c>
      <c r="J218" s="16">
        <f>SUM(J2:J216)</f>
        <v>0</v>
      </c>
    </row>
  </sheetData>
  <autoFilter ref="A1:J215">
    <sortState ref="A2:J210">
      <sortCondition ref="B1:B210"/>
    </sortState>
  </autoFilter>
  <conditionalFormatting sqref="C2:C212">
    <cfRule type="cellIs" dxfId="1" priority="1" operator="equal">
      <formula>0</formula>
    </cfRule>
    <cfRule type="cellIs" dxfId="0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J213"/>
  <sheetViews>
    <sheetView workbookViewId="0">
      <pane ySplit="1" topLeftCell="A46" activePane="bottomLeft" state="frozen"/>
      <selection activeCell="F218" sqref="F218"/>
      <selection pane="bottomLeft" activeCell="B65" sqref="B65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2.8554687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4" t="str">
        <f>'СВОД 2013'!$A2</f>
        <v>Кузнецова О. Н.</v>
      </c>
      <c r="B2" s="1">
        <v>1</v>
      </c>
      <c r="C2" s="17"/>
      <c r="D2" s="26">
        <f>Июнь!E2</f>
        <v>0</v>
      </c>
      <c r="E2" s="7"/>
      <c r="F2" s="7">
        <f>E2-D2</f>
        <v>0</v>
      </c>
      <c r="G2" s="23">
        <v>3.01</v>
      </c>
      <c r="H2" s="7">
        <f>F2*G2</f>
        <v>0</v>
      </c>
      <c r="I2" s="9">
        <v>0</v>
      </c>
      <c r="J2" s="9">
        <f>H2-I2</f>
        <v>0</v>
      </c>
    </row>
    <row r="3" spans="1:10" ht="15.95" customHeight="1" x14ac:dyDescent="0.25">
      <c r="A3" s="4" t="str">
        <f>'СВОД 2013'!$A3</f>
        <v>Кузьмичева Е. В.</v>
      </c>
      <c r="B3" s="2">
        <v>1</v>
      </c>
      <c r="C3" s="2" t="s">
        <v>120</v>
      </c>
      <c r="D3" s="26">
        <f>Июнь!E3</f>
        <v>0</v>
      </c>
      <c r="E3" s="8"/>
      <c r="F3" s="7">
        <f t="shared" ref="F3:F67" si="0">E3-D3</f>
        <v>0</v>
      </c>
      <c r="G3" s="23">
        <v>3.01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hidden="1" customHeight="1" x14ac:dyDescent="0.25">
      <c r="A4" s="4">
        <f>'СВОД 2013'!$A4</f>
        <v>0</v>
      </c>
      <c r="B4" s="2">
        <v>2</v>
      </c>
      <c r="C4" s="18"/>
      <c r="D4" s="26">
        <f>Июнь!E4</f>
        <v>0</v>
      </c>
      <c r="E4" s="8"/>
      <c r="F4" s="7">
        <f>E4-D4</f>
        <v>0</v>
      </c>
      <c r="G4" s="23">
        <v>3.01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85" t="str">
        <f>'СВОД 2013'!$A5</f>
        <v>Прохорова Т.М.</v>
      </c>
      <c r="B5" s="2">
        <v>2</v>
      </c>
      <c r="C5" s="2" t="s">
        <v>120</v>
      </c>
      <c r="D5" s="26">
        <f>Июнь!E5</f>
        <v>0.73</v>
      </c>
      <c r="E5" s="8">
        <v>64.13</v>
      </c>
      <c r="F5" s="7">
        <f t="shared" si="0"/>
        <v>63.4</v>
      </c>
      <c r="G5" s="23">
        <v>3.01</v>
      </c>
      <c r="H5" s="7">
        <f>ROUND(F5*G5,2)</f>
        <v>190.83</v>
      </c>
      <c r="I5" s="10">
        <v>0</v>
      </c>
      <c r="J5" s="9">
        <f t="shared" si="2"/>
        <v>190.83</v>
      </c>
    </row>
    <row r="6" spans="1:10" ht="15.95" customHeight="1" x14ac:dyDescent="0.25">
      <c r="A6" s="4" t="str">
        <f>'СВОД 2013'!$A6</f>
        <v>Керимова Г. Н.</v>
      </c>
      <c r="B6" s="1">
        <v>3</v>
      </c>
      <c r="C6" s="17"/>
      <c r="D6" s="26">
        <f>Июнь!E6</f>
        <v>0</v>
      </c>
      <c r="E6" s="8"/>
      <c r="F6" s="7">
        <f t="shared" si="0"/>
        <v>0</v>
      </c>
      <c r="G6" s="23">
        <v>3.01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" t="str">
        <f>'СВОД 2013'!$A7</f>
        <v>Ходжаев Б. С.</v>
      </c>
      <c r="B7" s="1">
        <v>3</v>
      </c>
      <c r="C7" s="1" t="s">
        <v>120</v>
      </c>
      <c r="D7" s="26">
        <f>Июнь!E7</f>
        <v>0</v>
      </c>
      <c r="E7" s="8"/>
      <c r="F7" s="7">
        <f t="shared" si="0"/>
        <v>0</v>
      </c>
      <c r="G7" s="23">
        <v>3.01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hidden="1" customHeight="1" x14ac:dyDescent="0.25">
      <c r="A8" s="4">
        <f>'СВОД 2013'!$A8</f>
        <v>0</v>
      </c>
      <c r="B8" s="1">
        <v>4</v>
      </c>
      <c r="C8" s="18"/>
      <c r="D8" s="26">
        <f>Июнь!E8</f>
        <v>0</v>
      </c>
      <c r="E8" s="8"/>
      <c r="F8" s="7">
        <f t="shared" si="0"/>
        <v>0</v>
      </c>
      <c r="G8" s="23">
        <v>3.01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" t="str">
        <f>'СВОД 2013'!$A9</f>
        <v>Нечаев А. В.</v>
      </c>
      <c r="B9" s="2">
        <v>5</v>
      </c>
      <c r="C9" s="18"/>
      <c r="D9" s="26">
        <f>Июнь!E9</f>
        <v>0</v>
      </c>
      <c r="E9" s="8"/>
      <c r="F9" s="7">
        <f t="shared" si="0"/>
        <v>0</v>
      </c>
      <c r="G9" s="23">
        <v>3.01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85" t="str">
        <f>'СВОД 2013'!$A10</f>
        <v xml:space="preserve">Терентьев С. П. </v>
      </c>
      <c r="B10" s="2">
        <v>6</v>
      </c>
      <c r="C10" s="18"/>
      <c r="D10" s="26">
        <f>Июнь!E10</f>
        <v>2.1</v>
      </c>
      <c r="E10" s="8">
        <v>21.82</v>
      </c>
      <c r="F10" s="7">
        <f t="shared" si="0"/>
        <v>19.72</v>
      </c>
      <c r="G10" s="23">
        <v>3.01</v>
      </c>
      <c r="H10" s="7">
        <f>ROUND(F10*G10,2)</f>
        <v>59.36</v>
      </c>
      <c r="I10" s="10">
        <v>0</v>
      </c>
      <c r="J10" s="9">
        <f t="shared" si="2"/>
        <v>59.36</v>
      </c>
    </row>
    <row r="11" spans="1:10" ht="15.95" customHeight="1" x14ac:dyDescent="0.25">
      <c r="A11" s="4" t="str">
        <f>'СВОД 2013'!$A11</f>
        <v>Борозна М. В.</v>
      </c>
      <c r="B11" s="2">
        <v>7</v>
      </c>
      <c r="C11" s="18"/>
      <c r="D11" s="26">
        <f>Июнь!E11</f>
        <v>0</v>
      </c>
      <c r="E11" s="8"/>
      <c r="F11" s="7">
        <f t="shared" si="0"/>
        <v>0</v>
      </c>
      <c r="G11" s="23">
        <v>3.01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" t="str">
        <f>'СВОД 2013'!$A12</f>
        <v>Дрезгунова А. В.</v>
      </c>
      <c r="B12" s="2">
        <v>8</v>
      </c>
      <c r="C12" s="18"/>
      <c r="D12" s="26">
        <f>Июнь!E12</f>
        <v>0</v>
      </c>
      <c r="E12" s="8"/>
      <c r="F12" s="7">
        <f t="shared" si="0"/>
        <v>0</v>
      </c>
      <c r="G12" s="23">
        <v>3.01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" t="str">
        <f>'СВОД 2013'!$A13</f>
        <v>Селезова Э. Ю.</v>
      </c>
      <c r="B13" s="2">
        <v>9</v>
      </c>
      <c r="C13" s="18"/>
      <c r="D13" s="26">
        <f>Июнь!E13</f>
        <v>0</v>
      </c>
      <c r="E13" s="8"/>
      <c r="F13" s="7">
        <f t="shared" si="0"/>
        <v>0</v>
      </c>
      <c r="G13" s="23">
        <v>3.01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" t="str">
        <f>'СВОД 2013'!$A14</f>
        <v>Петкова М. С.</v>
      </c>
      <c r="B14" s="2">
        <v>9</v>
      </c>
      <c r="C14" s="2" t="s">
        <v>120</v>
      </c>
      <c r="D14" s="26">
        <f>Июнь!E14</f>
        <v>0</v>
      </c>
      <c r="E14" s="8"/>
      <c r="F14" s="7">
        <f t="shared" si="0"/>
        <v>0</v>
      </c>
      <c r="G14" s="23">
        <v>3.01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" t="str">
        <f>'СВОД 2013'!$A15</f>
        <v>Сахаров С.А.</v>
      </c>
      <c r="B15" s="2">
        <v>10</v>
      </c>
      <c r="C15" s="18"/>
      <c r="D15" s="26">
        <f>Июнь!E15</f>
        <v>0</v>
      </c>
      <c r="E15" s="51"/>
      <c r="F15" s="7">
        <f t="shared" si="0"/>
        <v>0</v>
      </c>
      <c r="G15" s="23">
        <v>3.01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4" t="str">
        <f>'СВОД 2013'!$A16</f>
        <v>Артемов В. Г.</v>
      </c>
      <c r="B16" s="2">
        <v>11</v>
      </c>
      <c r="C16" s="18"/>
      <c r="D16" s="26">
        <f>Июнь!E16</f>
        <v>12.45</v>
      </c>
      <c r="E16" s="8">
        <v>12.45</v>
      </c>
      <c r="F16" s="7">
        <f t="shared" si="0"/>
        <v>0</v>
      </c>
      <c r="G16" s="23">
        <v>3.01</v>
      </c>
      <c r="H16" s="7">
        <f t="shared" si="1"/>
        <v>0</v>
      </c>
      <c r="I16" s="10">
        <v>0</v>
      </c>
      <c r="J16" s="9">
        <f t="shared" si="2"/>
        <v>0</v>
      </c>
    </row>
    <row r="17" spans="1:10" ht="15.95" customHeight="1" x14ac:dyDescent="0.25">
      <c r="A17" s="4" t="str">
        <f>'СВОД 2013'!$A17</f>
        <v>Елизаров М.В.</v>
      </c>
      <c r="B17" s="2">
        <v>12</v>
      </c>
      <c r="C17" s="18"/>
      <c r="D17" s="26">
        <f>Июнь!E17</f>
        <v>0</v>
      </c>
      <c r="E17" s="8"/>
      <c r="F17" s="7">
        <f t="shared" si="0"/>
        <v>0</v>
      </c>
      <c r="G17" s="23">
        <v>3.01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hidden="1" customHeight="1" x14ac:dyDescent="0.25">
      <c r="A18" s="4">
        <f>'СВОД 2013'!$A18</f>
        <v>0</v>
      </c>
      <c r="B18" s="2">
        <v>12</v>
      </c>
      <c r="C18" s="3" t="s">
        <v>120</v>
      </c>
      <c r="D18" s="26">
        <f>Июнь!E18</f>
        <v>0</v>
      </c>
      <c r="E18" s="8"/>
      <c r="F18" s="7">
        <f t="shared" si="0"/>
        <v>0</v>
      </c>
      <c r="G18" s="23">
        <v>3.01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4" t="str">
        <f>'СВОД 2013'!$A19</f>
        <v>Новикова Е. В.</v>
      </c>
      <c r="B19" s="2">
        <v>13</v>
      </c>
      <c r="C19" s="18"/>
      <c r="D19" s="26">
        <f>Июнь!E19</f>
        <v>0</v>
      </c>
      <c r="E19" s="8"/>
      <c r="F19" s="7">
        <f t="shared" si="0"/>
        <v>0</v>
      </c>
      <c r="G19" s="23">
        <v>3.01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85" t="str">
        <f>'СВОД 2013'!$A20</f>
        <v>Арзамасцева С.В.</v>
      </c>
      <c r="B20" s="2">
        <v>14</v>
      </c>
      <c r="C20" s="18"/>
      <c r="D20" s="26">
        <f>Июнь!E20</f>
        <v>1</v>
      </c>
      <c r="E20" s="8">
        <v>7.35</v>
      </c>
      <c r="F20" s="7">
        <f t="shared" si="0"/>
        <v>6.35</v>
      </c>
      <c r="G20" s="23">
        <v>3.01</v>
      </c>
      <c r="H20" s="7">
        <f>ROUND(F20*G20,2)</f>
        <v>19.11</v>
      </c>
      <c r="I20" s="10">
        <v>0</v>
      </c>
      <c r="J20" s="9">
        <f t="shared" si="2"/>
        <v>19.11</v>
      </c>
    </row>
    <row r="21" spans="1:10" ht="15.95" customHeight="1" x14ac:dyDescent="0.25">
      <c r="A21" s="85" t="str">
        <f>'СВОД 2013'!$A21</f>
        <v>Котикова Т. В.</v>
      </c>
      <c r="B21" s="2">
        <v>15</v>
      </c>
      <c r="C21" s="18"/>
      <c r="D21" s="26">
        <f>Июнь!E21</f>
        <v>21.84</v>
      </c>
      <c r="E21" s="8">
        <v>125.15</v>
      </c>
      <c r="F21" s="7">
        <f t="shared" si="0"/>
        <v>103.31</v>
      </c>
      <c r="G21" s="23">
        <v>3.01</v>
      </c>
      <c r="H21" s="7">
        <f>ROUND(F21*G21,2)</f>
        <v>310.95999999999998</v>
      </c>
      <c r="I21" s="10">
        <v>0</v>
      </c>
      <c r="J21" s="9">
        <f t="shared" si="2"/>
        <v>310.95999999999998</v>
      </c>
    </row>
    <row r="22" spans="1:10" ht="15.95" customHeight="1" x14ac:dyDescent="0.25">
      <c r="A22" s="4" t="str">
        <f>'СВОД 2013'!$A22</f>
        <v>Пантелеева И.В.</v>
      </c>
      <c r="B22" s="2">
        <v>16</v>
      </c>
      <c r="C22" s="18"/>
      <c r="D22" s="26">
        <f>Июнь!E22</f>
        <v>0</v>
      </c>
      <c r="E22" s="8"/>
      <c r="F22" s="7">
        <f t="shared" si="0"/>
        <v>0</v>
      </c>
      <c r="G22" s="23">
        <v>3.01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4" t="str">
        <f>'СВОД 2013'!$A23</f>
        <v>Казымова Э. Б.</v>
      </c>
      <c r="B23" s="2">
        <v>16</v>
      </c>
      <c r="C23" s="2" t="s">
        <v>120</v>
      </c>
      <c r="D23" s="26">
        <f>Июнь!E23</f>
        <v>0</v>
      </c>
      <c r="E23" s="8"/>
      <c r="F23" s="7">
        <f t="shared" si="0"/>
        <v>0</v>
      </c>
      <c r="G23" s="23">
        <v>3.01</v>
      </c>
      <c r="H23" s="7">
        <f t="shared" si="1"/>
        <v>0</v>
      </c>
      <c r="I23" s="10">
        <v>0</v>
      </c>
      <c r="J23" s="9">
        <f t="shared" si="2"/>
        <v>0</v>
      </c>
    </row>
    <row r="24" spans="1:10" ht="15.95" customHeight="1" x14ac:dyDescent="0.25">
      <c r="A24" s="85" t="str">
        <f>'СВОД 2013'!$A24</f>
        <v>Новичкова С.Г.</v>
      </c>
      <c r="B24" s="2">
        <v>17</v>
      </c>
      <c r="C24" s="18"/>
      <c r="D24" s="49">
        <v>2.83</v>
      </c>
      <c r="E24" s="51">
        <v>59.52</v>
      </c>
      <c r="F24" s="7">
        <f t="shared" si="0"/>
        <v>56.690000000000005</v>
      </c>
      <c r="G24" s="23">
        <v>3.01</v>
      </c>
      <c r="H24" s="7">
        <f>ROUND(F24*G24,2)</f>
        <v>170.64</v>
      </c>
      <c r="I24" s="10">
        <v>0</v>
      </c>
      <c r="J24" s="9">
        <f t="shared" si="2"/>
        <v>170.64</v>
      </c>
    </row>
    <row r="25" spans="1:10" ht="15.95" customHeight="1" x14ac:dyDescent="0.25">
      <c r="A25" s="4" t="str">
        <f>'СВОД 2013'!$A25</f>
        <v>Жилкин А.В.</v>
      </c>
      <c r="B25" s="2">
        <v>18</v>
      </c>
      <c r="C25" s="18"/>
      <c r="D25" s="26">
        <f>Июнь!E25</f>
        <v>2.79</v>
      </c>
      <c r="E25" s="8">
        <v>2.79</v>
      </c>
      <c r="F25" s="7">
        <f t="shared" si="0"/>
        <v>0</v>
      </c>
      <c r="G25" s="23">
        <v>3.01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" t="str">
        <f>'СВОД 2013'!$A26</f>
        <v>Логуновская Л. В.</v>
      </c>
      <c r="B26" s="2">
        <v>19</v>
      </c>
      <c r="C26" s="18"/>
      <c r="D26" s="26">
        <f>Июнь!E26</f>
        <v>0</v>
      </c>
      <c r="E26" s="8"/>
      <c r="F26" s="7">
        <f t="shared" si="0"/>
        <v>0</v>
      </c>
      <c r="G26" s="23">
        <v>3.01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" t="str">
        <f>'СВОД 2013'!$A27</f>
        <v>Пузько Л. А.</v>
      </c>
      <c r="B27" s="2">
        <v>20</v>
      </c>
      <c r="C27" s="18"/>
      <c r="D27" s="26">
        <f>Июнь!E27</f>
        <v>0</v>
      </c>
      <c r="E27" s="8"/>
      <c r="F27" s="7">
        <f t="shared" si="0"/>
        <v>0</v>
      </c>
      <c r="G27" s="23">
        <v>3.01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85" t="str">
        <f>'СВОД 2013'!$A28</f>
        <v>Гришина Ю.Н.</v>
      </c>
      <c r="B28" s="2">
        <v>21</v>
      </c>
      <c r="C28" s="18"/>
      <c r="D28" s="26">
        <f>Июнь!E28</f>
        <v>11.42</v>
      </c>
      <c r="E28" s="8">
        <v>80.680000000000007</v>
      </c>
      <c r="F28" s="7">
        <f t="shared" si="0"/>
        <v>69.260000000000005</v>
      </c>
      <c r="G28" s="23">
        <v>3.01</v>
      </c>
      <c r="H28" s="7">
        <f>ROUND(F28*G28,2)</f>
        <v>208.47</v>
      </c>
      <c r="I28" s="10">
        <v>0</v>
      </c>
      <c r="J28" s="9">
        <f t="shared" si="2"/>
        <v>208.47</v>
      </c>
    </row>
    <row r="29" spans="1:10" ht="15.95" customHeight="1" x14ac:dyDescent="0.25">
      <c r="A29" s="4" t="str">
        <f>'СВОД 2013'!$A29</f>
        <v>Агуреев А. Н.</v>
      </c>
      <c r="B29" s="2">
        <v>22</v>
      </c>
      <c r="C29" s="18"/>
      <c r="D29" s="26">
        <f>Июнь!E29</f>
        <v>0</v>
      </c>
      <c r="E29" s="8"/>
      <c r="F29" s="7">
        <f t="shared" si="0"/>
        <v>0</v>
      </c>
      <c r="G29" s="23">
        <v>3.01</v>
      </c>
      <c r="H29" s="7">
        <f t="shared" si="1"/>
        <v>0</v>
      </c>
      <c r="I29" s="10">
        <v>0</v>
      </c>
      <c r="J29" s="9">
        <f t="shared" si="2"/>
        <v>0</v>
      </c>
    </row>
    <row r="30" spans="1:10" ht="15.95" customHeight="1" x14ac:dyDescent="0.25">
      <c r="A30" s="4" t="str">
        <f>'СВОД 2013'!$A30</f>
        <v>Берлизова Е. Ю.</v>
      </c>
      <c r="B30" s="2">
        <v>22</v>
      </c>
      <c r="C30" s="2" t="s">
        <v>120</v>
      </c>
      <c r="D30" s="26">
        <f>Июнь!E30</f>
        <v>0</v>
      </c>
      <c r="E30" s="8"/>
      <c r="F30" s="7">
        <f t="shared" si="0"/>
        <v>0</v>
      </c>
      <c r="G30" s="23">
        <v>3.01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12" t="str">
        <f>'СВОД 2013'!$A31</f>
        <v>Вдовыдченко Н. А.</v>
      </c>
      <c r="B31" s="2">
        <v>23</v>
      </c>
      <c r="C31" s="18"/>
      <c r="D31" s="26">
        <f>Июнь!E31</f>
        <v>0</v>
      </c>
      <c r="E31" s="8"/>
      <c r="F31" s="7">
        <f t="shared" si="0"/>
        <v>0</v>
      </c>
      <c r="G31" s="23">
        <v>3.01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" t="str">
        <f>'СВОД 2013'!$A32</f>
        <v>Фомичева О. И.</v>
      </c>
      <c r="B32" s="2">
        <v>23</v>
      </c>
      <c r="C32" s="2" t="s">
        <v>120</v>
      </c>
      <c r="D32" s="26">
        <f>Июнь!E32</f>
        <v>0</v>
      </c>
      <c r="E32" s="8"/>
      <c r="F32" s="7">
        <f t="shared" si="0"/>
        <v>0</v>
      </c>
      <c r="G32" s="23">
        <v>3.01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" t="str">
        <f>'СВОД 2013'!$A33</f>
        <v>Ложкина Е. А.</v>
      </c>
      <c r="B33" s="2">
        <v>24</v>
      </c>
      <c r="C33" s="18"/>
      <c r="D33" s="26">
        <f>Июнь!E33</f>
        <v>0</v>
      </c>
      <c r="E33" s="8"/>
      <c r="F33" s="7">
        <f t="shared" si="0"/>
        <v>0</v>
      </c>
      <c r="G33" s="23">
        <v>3.01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" t="str">
        <f>'СВОД 2013'!$A34</f>
        <v>Орлова С. В.</v>
      </c>
      <c r="B34" s="2">
        <v>25</v>
      </c>
      <c r="C34" s="18"/>
      <c r="D34" s="26">
        <f>Июнь!E34</f>
        <v>0</v>
      </c>
      <c r="E34" s="8"/>
      <c r="F34" s="7">
        <f t="shared" si="0"/>
        <v>0</v>
      </c>
      <c r="G34" s="23">
        <v>3.01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4" t="str">
        <f>'СВОД 2013'!$A35</f>
        <v>Гончарова М.В.</v>
      </c>
      <c r="B35" s="2">
        <v>26</v>
      </c>
      <c r="C35" s="18"/>
      <c r="D35" s="26">
        <f>Июнь!E35</f>
        <v>0</v>
      </c>
      <c r="E35" s="8"/>
      <c r="F35" s="7">
        <f t="shared" si="0"/>
        <v>0</v>
      </c>
      <c r="G35" s="23">
        <v>3.01</v>
      </c>
      <c r="H35" s="7">
        <f t="shared" si="1"/>
        <v>0</v>
      </c>
      <c r="I35" s="10">
        <v>0</v>
      </c>
      <c r="J35" s="9">
        <f t="shared" si="2"/>
        <v>0</v>
      </c>
    </row>
    <row r="36" spans="1:10" ht="15.95" customHeight="1" x14ac:dyDescent="0.25">
      <c r="A36" s="4" t="str">
        <f>'СВОД 2013'!$A36</f>
        <v>Куранова А.С.</v>
      </c>
      <c r="B36" s="2">
        <v>27</v>
      </c>
      <c r="C36" s="18"/>
      <c r="D36" s="26">
        <f>Июнь!E36</f>
        <v>0</v>
      </c>
      <c r="E36" s="8"/>
      <c r="F36" s="7">
        <f t="shared" si="0"/>
        <v>0</v>
      </c>
      <c r="G36" s="23">
        <v>3.01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" t="str">
        <f>'СВОД 2013'!$A37</f>
        <v>Тихомирова С. А.</v>
      </c>
      <c r="B37" s="2">
        <v>28</v>
      </c>
      <c r="C37" s="18"/>
      <c r="D37" s="26">
        <f>Июнь!E37</f>
        <v>0</v>
      </c>
      <c r="E37" s="8"/>
      <c r="F37" s="7">
        <f t="shared" si="0"/>
        <v>0</v>
      </c>
      <c r="G37" s="23">
        <v>3.01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hidden="1" customHeight="1" x14ac:dyDescent="0.25">
      <c r="A38" s="4">
        <f>'СВОД 2013'!$A38</f>
        <v>0</v>
      </c>
      <c r="B38" s="2">
        <v>29</v>
      </c>
      <c r="C38" s="18"/>
      <c r="D38" s="26">
        <f>Июнь!E38</f>
        <v>0</v>
      </c>
      <c r="E38" s="8"/>
      <c r="F38" s="7">
        <f t="shared" si="0"/>
        <v>0</v>
      </c>
      <c r="G38" s="23">
        <v>3.01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" t="str">
        <f>'СВОД 2013'!$A39</f>
        <v>Еркин А. М.</v>
      </c>
      <c r="B39" s="2">
        <v>30</v>
      </c>
      <c r="C39" s="18"/>
      <c r="D39" s="26">
        <f>Июнь!E39</f>
        <v>0</v>
      </c>
      <c r="E39" s="8"/>
      <c r="F39" s="7">
        <f t="shared" si="0"/>
        <v>0</v>
      </c>
      <c r="G39" s="23">
        <v>3.01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" t="str">
        <f>'СВОД 2013'!$A40</f>
        <v>Еркин А. М.</v>
      </c>
      <c r="B40" s="2">
        <v>30</v>
      </c>
      <c r="C40" s="2" t="s">
        <v>120</v>
      </c>
      <c r="D40" s="26">
        <f>Июнь!E40</f>
        <v>0</v>
      </c>
      <c r="E40" s="8"/>
      <c r="F40" s="7">
        <f t="shared" si="0"/>
        <v>0</v>
      </c>
      <c r="G40" s="23">
        <v>3.01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" t="str">
        <f>'СВОД 2013'!$A41</f>
        <v>Стрелин А. И.</v>
      </c>
      <c r="B41" s="2">
        <v>31</v>
      </c>
      <c r="C41" s="18"/>
      <c r="D41" s="26">
        <f>Июнь!E41</f>
        <v>0</v>
      </c>
      <c r="E41" s="8"/>
      <c r="F41" s="7">
        <f t="shared" si="0"/>
        <v>0</v>
      </c>
      <c r="G41" s="23">
        <v>3.01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" t="str">
        <f>'СВОД 2013'!$A42</f>
        <v>Еркин А. М.</v>
      </c>
      <c r="B42" s="2">
        <v>31</v>
      </c>
      <c r="C42" s="2" t="s">
        <v>120</v>
      </c>
      <c r="D42" s="26">
        <f>Июнь!E42</f>
        <v>0</v>
      </c>
      <c r="E42" s="8"/>
      <c r="F42" s="7">
        <f t="shared" si="0"/>
        <v>0</v>
      </c>
      <c r="G42" s="23">
        <v>3.01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" t="str">
        <f>'СВОД 2013'!$A43</f>
        <v>Кистяева Е. А.</v>
      </c>
      <c r="B43" s="2">
        <v>32</v>
      </c>
      <c r="C43" s="18"/>
      <c r="D43" s="26">
        <f>Июнь!E43</f>
        <v>0</v>
      </c>
      <c r="E43" s="8"/>
      <c r="F43" s="7">
        <f t="shared" si="0"/>
        <v>0</v>
      </c>
      <c r="G43" s="23">
        <v>3.01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" t="str">
        <f>'СВОД 2013'!$A44</f>
        <v>Гладкова Т. С.</v>
      </c>
      <c r="B44" s="2">
        <v>33</v>
      </c>
      <c r="C44" s="18"/>
      <c r="D44" s="26">
        <f>Июнь!E44</f>
        <v>0</v>
      </c>
      <c r="E44" s="8"/>
      <c r="F44" s="7">
        <f t="shared" si="0"/>
        <v>0</v>
      </c>
      <c r="G44" s="23">
        <v>3.01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" t="str">
        <f>'СВОД 2013'!$A45</f>
        <v>Чумаков Е. С.</v>
      </c>
      <c r="B45" s="2">
        <v>34</v>
      </c>
      <c r="C45" s="18"/>
      <c r="D45" s="26">
        <f>Июнь!E45</f>
        <v>0</v>
      </c>
      <c r="E45" s="8"/>
      <c r="F45" s="7">
        <f t="shared" si="0"/>
        <v>0</v>
      </c>
      <c r="G45" s="23">
        <v>3.01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" t="str">
        <f>'СВОД 2013'!$A46</f>
        <v>Овчаренко И. А.</v>
      </c>
      <c r="B46" s="2">
        <v>35</v>
      </c>
      <c r="C46" s="18"/>
      <c r="D46" s="26">
        <f>Июнь!E46</f>
        <v>0</v>
      </c>
      <c r="E46" s="8"/>
      <c r="F46" s="7">
        <f t="shared" si="0"/>
        <v>0</v>
      </c>
      <c r="G46" s="23">
        <v>3.01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" t="str">
        <f>'СВОД 2013'!$A47</f>
        <v>Никкель М. Н.</v>
      </c>
      <c r="B47" s="2">
        <v>36</v>
      </c>
      <c r="C47" s="18"/>
      <c r="D47" s="26">
        <f>Июнь!E47</f>
        <v>0</v>
      </c>
      <c r="E47" s="8"/>
      <c r="F47" s="7">
        <f t="shared" si="0"/>
        <v>0</v>
      </c>
      <c r="G47" s="23">
        <v>3.01</v>
      </c>
      <c r="H47" s="7">
        <f t="shared" si="1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" t="str">
        <f>'СВОД 2013'!$A48</f>
        <v>Клокова Т. Е.</v>
      </c>
      <c r="B48" s="2">
        <v>37</v>
      </c>
      <c r="C48" s="18"/>
      <c r="D48" s="26">
        <f>Июнь!E48</f>
        <v>0</v>
      </c>
      <c r="E48" s="8"/>
      <c r="F48" s="7">
        <f t="shared" si="0"/>
        <v>0</v>
      </c>
      <c r="G48" s="23">
        <v>3.01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85" t="str">
        <f>'СВОД 2013'!$A49</f>
        <v>Волкова Ю.С.</v>
      </c>
      <c r="B49" s="2">
        <v>38</v>
      </c>
      <c r="C49" s="18"/>
      <c r="D49" s="26">
        <f>Июнь!E49</f>
        <v>7.5</v>
      </c>
      <c r="E49" s="8">
        <v>11.09</v>
      </c>
      <c r="F49" s="7">
        <f t="shared" si="0"/>
        <v>3.59</v>
      </c>
      <c r="G49" s="23">
        <v>3.01</v>
      </c>
      <c r="H49" s="7">
        <f>ROUND(F49*G49,2)</f>
        <v>10.81</v>
      </c>
      <c r="I49" s="10">
        <v>0</v>
      </c>
      <c r="J49" s="9">
        <f t="shared" si="2"/>
        <v>10.81</v>
      </c>
    </row>
    <row r="50" spans="1:10" ht="15.95" customHeight="1" x14ac:dyDescent="0.25">
      <c r="A50" s="4" t="str">
        <f>'СВОД 2013'!$A50</f>
        <v>Третяк Ю. М.</v>
      </c>
      <c r="B50" s="2">
        <v>39</v>
      </c>
      <c r="C50" s="18"/>
      <c r="D50" s="26">
        <v>0</v>
      </c>
      <c r="E50" s="8">
        <v>0</v>
      </c>
      <c r="F50" s="7">
        <f t="shared" si="0"/>
        <v>0</v>
      </c>
      <c r="G50" s="23">
        <v>3.01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85" t="str">
        <f>'СВОД 2013'!$A51</f>
        <v>Назаркин Ю. А.</v>
      </c>
      <c r="B51" s="2">
        <v>39</v>
      </c>
      <c r="C51" s="2" t="s">
        <v>120</v>
      </c>
      <c r="D51" s="26">
        <f>Июнь!E51</f>
        <v>1.75</v>
      </c>
      <c r="E51" s="8">
        <v>9.2100000000000009</v>
      </c>
      <c r="F51" s="7">
        <f t="shared" si="0"/>
        <v>7.4600000000000009</v>
      </c>
      <c r="G51" s="23">
        <v>3.01</v>
      </c>
      <c r="H51" s="7">
        <f>ROUND(F51*G51,2)</f>
        <v>22.45</v>
      </c>
      <c r="I51" s="10">
        <v>0</v>
      </c>
      <c r="J51" s="9">
        <f t="shared" si="2"/>
        <v>22.45</v>
      </c>
    </row>
    <row r="52" spans="1:10" ht="15.95" customHeight="1" x14ac:dyDescent="0.25">
      <c r="A52" s="4" t="str">
        <f>'СВОД 2013'!$A52</f>
        <v>Ибраева О. В.</v>
      </c>
      <c r="B52" s="2">
        <v>40</v>
      </c>
      <c r="C52" s="18"/>
      <c r="D52" s="26">
        <f>Июнь!E52</f>
        <v>0</v>
      </c>
      <c r="E52" s="8"/>
      <c r="F52" s="7">
        <f t="shared" si="0"/>
        <v>0</v>
      </c>
      <c r="G52" s="23">
        <v>3.01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" t="str">
        <f>'СВОД 2013'!$A53</f>
        <v>Лустова П. Н.</v>
      </c>
      <c r="B53" s="2">
        <v>40</v>
      </c>
      <c r="C53" s="2" t="s">
        <v>120</v>
      </c>
      <c r="D53" s="26">
        <f>Июнь!E53</f>
        <v>0</v>
      </c>
      <c r="E53" s="8"/>
      <c r="F53" s="7">
        <f t="shared" si="0"/>
        <v>0</v>
      </c>
      <c r="G53" s="23">
        <v>3.01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" t="str">
        <f>'СВОД 2013'!$A54</f>
        <v>Алексеева Г. М.</v>
      </c>
      <c r="B54" s="2">
        <v>41</v>
      </c>
      <c r="C54" s="18"/>
      <c r="D54" s="26">
        <f>Июнь!E54</f>
        <v>0</v>
      </c>
      <c r="E54" s="8"/>
      <c r="F54" s="7">
        <f t="shared" si="0"/>
        <v>0</v>
      </c>
      <c r="G54" s="23">
        <v>3.01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4" t="str">
        <f>'СВОД 2013'!$A55</f>
        <v>Лифанов А. А.</v>
      </c>
      <c r="B55" s="2">
        <v>42</v>
      </c>
      <c r="C55" s="18"/>
      <c r="D55" s="26">
        <f>Июнь!E55</f>
        <v>0</v>
      </c>
      <c r="E55" s="8"/>
      <c r="F55" s="7">
        <f t="shared" si="0"/>
        <v>0</v>
      </c>
      <c r="G55" s="23">
        <v>3.01</v>
      </c>
      <c r="H55" s="7">
        <f t="shared" si="1"/>
        <v>0</v>
      </c>
      <c r="I55" s="10">
        <v>0</v>
      </c>
      <c r="J55" s="9">
        <f t="shared" si="2"/>
        <v>0</v>
      </c>
    </row>
    <row r="56" spans="1:10" ht="15.95" customHeight="1" x14ac:dyDescent="0.25">
      <c r="A56" s="4" t="str">
        <f>'СВОД 2013'!$A56</f>
        <v>Завалов А. А.</v>
      </c>
      <c r="B56" s="2">
        <v>43</v>
      </c>
      <c r="C56" s="18"/>
      <c r="D56" s="26">
        <f>Июнь!E56</f>
        <v>0</v>
      </c>
      <c r="E56" s="8"/>
      <c r="F56" s="7">
        <f t="shared" si="0"/>
        <v>0</v>
      </c>
      <c r="G56" s="23">
        <v>3.01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hidden="1" customHeight="1" x14ac:dyDescent="0.25">
      <c r="A57" s="4">
        <f>'СВОД 2013'!$A57</f>
        <v>0</v>
      </c>
      <c r="B57" s="2">
        <v>44</v>
      </c>
      <c r="C57" s="18"/>
      <c r="D57" s="26">
        <f>Июнь!E57</f>
        <v>0</v>
      </c>
      <c r="E57" s="8"/>
      <c r="F57" s="7">
        <f t="shared" si="0"/>
        <v>0</v>
      </c>
      <c r="G57" s="23">
        <v>3.01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" t="str">
        <f>'СВОД 2013'!$A58</f>
        <v xml:space="preserve">Новиков Р. А. </v>
      </c>
      <c r="B58" s="3">
        <v>45</v>
      </c>
      <c r="C58" s="18"/>
      <c r="D58" s="26">
        <f>Июнь!E58</f>
        <v>0</v>
      </c>
      <c r="E58" s="8"/>
      <c r="F58" s="7">
        <f t="shared" si="0"/>
        <v>0</v>
      </c>
      <c r="G58" s="23">
        <v>3.01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hidden="1" customHeight="1" x14ac:dyDescent="0.25">
      <c r="A59" s="4">
        <f>'СВОД 2013'!$A59</f>
        <v>0</v>
      </c>
      <c r="B59" s="2">
        <v>46</v>
      </c>
      <c r="C59" s="18"/>
      <c r="D59" s="26">
        <f>Июнь!E59</f>
        <v>0</v>
      </c>
      <c r="E59" s="8"/>
      <c r="F59" s="7">
        <f t="shared" si="0"/>
        <v>0</v>
      </c>
      <c r="G59" s="23">
        <v>3.01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" t="str">
        <f>'СВОД 2013'!$A60</f>
        <v>Плужников К. Г.</v>
      </c>
      <c r="B60" s="2">
        <v>47</v>
      </c>
      <c r="C60" s="18"/>
      <c r="D60" s="26">
        <f>Июнь!E60</f>
        <v>0</v>
      </c>
      <c r="E60" s="8"/>
      <c r="F60" s="7">
        <f t="shared" si="0"/>
        <v>0</v>
      </c>
      <c r="G60" s="23">
        <v>3.01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" t="str">
        <f>'СВОД 2013'!$A61</f>
        <v>Ртищев М. А.</v>
      </c>
      <c r="B61" s="3">
        <v>48</v>
      </c>
      <c r="C61" s="18"/>
      <c r="D61" s="26">
        <f>Июнь!E61</f>
        <v>0</v>
      </c>
      <c r="E61" s="8"/>
      <c r="F61" s="7">
        <f t="shared" si="0"/>
        <v>0</v>
      </c>
      <c r="G61" s="23">
        <v>3.01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hidden="1" customHeight="1" x14ac:dyDescent="0.25">
      <c r="A62" s="4">
        <f>'СВОД 2013'!$A62</f>
        <v>0</v>
      </c>
      <c r="B62" s="2">
        <v>49</v>
      </c>
      <c r="C62" s="18"/>
      <c r="D62" s="26">
        <f>Июнь!E62</f>
        <v>0</v>
      </c>
      <c r="E62" s="8"/>
      <c r="F62" s="7">
        <f t="shared" si="0"/>
        <v>0</v>
      </c>
      <c r="G62" s="23">
        <v>3.01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hidden="1" customHeight="1" x14ac:dyDescent="0.25">
      <c r="A63" s="4">
        <f>'СВОД 2013'!$A63</f>
        <v>0</v>
      </c>
      <c r="B63" s="2">
        <v>50</v>
      </c>
      <c r="C63" s="18"/>
      <c r="D63" s="26">
        <f>Июнь!E63</f>
        <v>0</v>
      </c>
      <c r="E63" s="8"/>
      <c r="F63" s="7">
        <f t="shared" si="0"/>
        <v>0</v>
      </c>
      <c r="G63" s="23">
        <v>3.01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" t="str">
        <f>'СВОД 2013'!$A64</f>
        <v>Непочатых Д.Д.</v>
      </c>
      <c r="B64" s="2">
        <v>51</v>
      </c>
      <c r="C64" s="18"/>
      <c r="D64" s="26">
        <f>Июнь!E64</f>
        <v>0</v>
      </c>
      <c r="E64" s="8"/>
      <c r="F64" s="7">
        <f t="shared" si="0"/>
        <v>0</v>
      </c>
      <c r="G64" s="23">
        <v>3.01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" t="str">
        <f>'СВОД 2013'!$A65</f>
        <v>Бирюков Ю. В.</v>
      </c>
      <c r="B65" s="3">
        <v>52</v>
      </c>
      <c r="C65" s="18"/>
      <c r="D65" s="26">
        <f>Июнь!E65</f>
        <v>0</v>
      </c>
      <c r="E65" s="8"/>
      <c r="F65" s="7">
        <f t="shared" si="0"/>
        <v>0</v>
      </c>
      <c r="G65" s="23">
        <v>3.01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" t="str">
        <f>'СВОД 2013'!$A66</f>
        <v>Горбунова А. В.</v>
      </c>
      <c r="B66" s="3">
        <v>53</v>
      </c>
      <c r="C66" s="18"/>
      <c r="D66" s="26">
        <f>Июнь!E66</f>
        <v>0</v>
      </c>
      <c r="E66" s="8"/>
      <c r="F66" s="7">
        <f t="shared" si="0"/>
        <v>0</v>
      </c>
      <c r="G66" s="23">
        <v>3.01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customHeight="1" x14ac:dyDescent="0.25">
      <c r="A67" s="4" t="str">
        <f>'СВОД 2013'!$A67</f>
        <v>Марчук Г. И.</v>
      </c>
      <c r="B67" s="2">
        <v>54</v>
      </c>
      <c r="C67" s="18"/>
      <c r="D67" s="26">
        <f>Июнь!E67</f>
        <v>0</v>
      </c>
      <c r="E67" s="8"/>
      <c r="F67" s="7">
        <f t="shared" si="0"/>
        <v>0</v>
      </c>
      <c r="G67" s="23">
        <v>3.01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customHeight="1" x14ac:dyDescent="0.25">
      <c r="A68" s="4" t="str">
        <f>'СВОД 2013'!$A68</f>
        <v>Прохоров О. В.</v>
      </c>
      <c r="B68" s="2">
        <v>55</v>
      </c>
      <c r="C68" s="18"/>
      <c r="D68" s="26">
        <f>Июнь!E68</f>
        <v>0</v>
      </c>
      <c r="E68" s="8"/>
      <c r="F68" s="7">
        <f t="shared" ref="F68:F131" si="3">E68-D68</f>
        <v>0</v>
      </c>
      <c r="G68" s="23">
        <v>3.01</v>
      </c>
      <c r="H68" s="7">
        <f t="shared" ref="H68:H131" si="4">F68*G68</f>
        <v>0</v>
      </c>
      <c r="I68" s="10">
        <v>0</v>
      </c>
      <c r="J68" s="9">
        <f t="shared" ref="J68:J131" si="5">H68-I68</f>
        <v>0</v>
      </c>
    </row>
    <row r="69" spans="1:10" ht="15.95" hidden="1" customHeight="1" x14ac:dyDescent="0.25">
      <c r="A69" s="4">
        <f>'СВОД 2013'!$A69</f>
        <v>0</v>
      </c>
      <c r="B69" s="2">
        <v>56</v>
      </c>
      <c r="C69" s="18"/>
      <c r="D69" s="26">
        <f>Июнь!E69</f>
        <v>0</v>
      </c>
      <c r="E69" s="8"/>
      <c r="F69" s="7">
        <f t="shared" si="3"/>
        <v>0</v>
      </c>
      <c r="G69" s="23">
        <v>3.01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hidden="1" customHeight="1" x14ac:dyDescent="0.25">
      <c r="A70" s="4">
        <f>'СВОД 2013'!$A70</f>
        <v>0</v>
      </c>
      <c r="B70" s="3">
        <v>57</v>
      </c>
      <c r="C70" s="18"/>
      <c r="D70" s="26">
        <f>Июнь!E70</f>
        <v>0</v>
      </c>
      <c r="E70" s="8"/>
      <c r="F70" s="7">
        <f t="shared" si="3"/>
        <v>0</v>
      </c>
      <c r="G70" s="23">
        <v>3.01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hidden="1" customHeight="1" x14ac:dyDescent="0.25">
      <c r="A71" s="4">
        <f>'СВОД 2013'!$A71</f>
        <v>0</v>
      </c>
      <c r="B71" s="3">
        <v>58</v>
      </c>
      <c r="C71" s="18"/>
      <c r="D71" s="26">
        <f>Июнь!E71</f>
        <v>0</v>
      </c>
      <c r="E71" s="8"/>
      <c r="F71" s="7">
        <f t="shared" si="3"/>
        <v>0</v>
      </c>
      <c r="G71" s="23">
        <v>3.01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hidden="1" customHeight="1" x14ac:dyDescent="0.25">
      <c r="A72" s="4">
        <f>'СВОД 2013'!$A72</f>
        <v>0</v>
      </c>
      <c r="B72" s="2">
        <v>59</v>
      </c>
      <c r="C72" s="18"/>
      <c r="D72" s="26">
        <f>Июнь!E72</f>
        <v>0</v>
      </c>
      <c r="E72" s="8"/>
      <c r="F72" s="7">
        <f t="shared" si="3"/>
        <v>0</v>
      </c>
      <c r="G72" s="23">
        <v>3.01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hidden="1" customHeight="1" x14ac:dyDescent="0.25">
      <c r="A73" s="4">
        <f>'СВОД 2013'!$A73</f>
        <v>0</v>
      </c>
      <c r="B73" s="2">
        <v>60</v>
      </c>
      <c r="C73" s="18"/>
      <c r="D73" s="26">
        <f>Июнь!E73</f>
        <v>0</v>
      </c>
      <c r="E73" s="8"/>
      <c r="F73" s="7">
        <f t="shared" si="3"/>
        <v>0</v>
      </c>
      <c r="G73" s="23">
        <v>3.01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hidden="1" customHeight="1" x14ac:dyDescent="0.25">
      <c r="A74" s="4">
        <f>'СВОД 2013'!$A74</f>
        <v>0</v>
      </c>
      <c r="B74" s="3">
        <v>61</v>
      </c>
      <c r="C74" s="18"/>
      <c r="D74" s="26">
        <f>Июнь!E74</f>
        <v>0</v>
      </c>
      <c r="E74" s="8"/>
      <c r="F74" s="7">
        <f t="shared" si="3"/>
        <v>0</v>
      </c>
      <c r="G74" s="23">
        <v>3.01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hidden="1" customHeight="1" x14ac:dyDescent="0.25">
      <c r="A75" s="4">
        <f>'СВОД 2013'!$A75</f>
        <v>0</v>
      </c>
      <c r="B75" s="3">
        <v>62</v>
      </c>
      <c r="C75" s="18"/>
      <c r="D75" s="26">
        <f>Июнь!E75</f>
        <v>0</v>
      </c>
      <c r="E75" s="8"/>
      <c r="F75" s="7">
        <f t="shared" si="3"/>
        <v>0</v>
      </c>
      <c r="G75" s="23">
        <v>3.01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hidden="1" customHeight="1" x14ac:dyDescent="0.25">
      <c r="A76" s="4">
        <f>'СВОД 2013'!$A76</f>
        <v>0</v>
      </c>
      <c r="B76" s="2">
        <v>63</v>
      </c>
      <c r="C76" s="18"/>
      <c r="D76" s="26">
        <f>Июнь!E76</f>
        <v>0</v>
      </c>
      <c r="E76" s="8"/>
      <c r="F76" s="7">
        <f t="shared" si="3"/>
        <v>0</v>
      </c>
      <c r="G76" s="23">
        <v>3.01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hidden="1" customHeight="1" x14ac:dyDescent="0.25">
      <c r="A77" s="4">
        <f>'СВОД 2013'!$A77</f>
        <v>0</v>
      </c>
      <c r="B77" s="2">
        <v>64</v>
      </c>
      <c r="C77" s="18"/>
      <c r="D77" s="26">
        <f>Июнь!E77</f>
        <v>0</v>
      </c>
      <c r="E77" s="8"/>
      <c r="F77" s="7">
        <f t="shared" si="3"/>
        <v>0</v>
      </c>
      <c r="G77" s="23">
        <v>3.01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hidden="1" customHeight="1" x14ac:dyDescent="0.25">
      <c r="A78" s="4">
        <f>'СВОД 2013'!$A78</f>
        <v>0</v>
      </c>
      <c r="B78" s="3">
        <v>65</v>
      </c>
      <c r="C78" s="18"/>
      <c r="D78" s="26">
        <f>Июнь!E78</f>
        <v>0</v>
      </c>
      <c r="E78" s="8"/>
      <c r="F78" s="7">
        <f t="shared" si="3"/>
        <v>0</v>
      </c>
      <c r="G78" s="23">
        <v>3.01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hidden="1" customHeight="1" x14ac:dyDescent="0.25">
      <c r="A79" s="4">
        <f>'СВОД 2013'!$A79</f>
        <v>0</v>
      </c>
      <c r="B79" s="3">
        <v>66</v>
      </c>
      <c r="C79" s="18"/>
      <c r="D79" s="26">
        <f>Июнь!E79</f>
        <v>0</v>
      </c>
      <c r="E79" s="8"/>
      <c r="F79" s="7">
        <f t="shared" si="3"/>
        <v>0</v>
      </c>
      <c r="G79" s="23">
        <v>3.01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hidden="1" customHeight="1" x14ac:dyDescent="0.25">
      <c r="A80" s="4">
        <f>'СВОД 2013'!$A80</f>
        <v>0</v>
      </c>
      <c r="B80" s="2">
        <v>67</v>
      </c>
      <c r="C80" s="18"/>
      <c r="D80" s="26">
        <f>Июнь!E80</f>
        <v>0</v>
      </c>
      <c r="E80" s="8"/>
      <c r="F80" s="7">
        <f t="shared" si="3"/>
        <v>0</v>
      </c>
      <c r="G80" s="23">
        <v>3.01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hidden="1" customHeight="1" x14ac:dyDescent="0.25">
      <c r="A81" s="4">
        <f>'СВОД 2013'!$A81</f>
        <v>0</v>
      </c>
      <c r="B81" s="2">
        <v>68</v>
      </c>
      <c r="C81" s="18"/>
      <c r="D81" s="26">
        <f>Июнь!E81</f>
        <v>0</v>
      </c>
      <c r="E81" s="8"/>
      <c r="F81" s="7">
        <f t="shared" si="3"/>
        <v>0</v>
      </c>
      <c r="G81" s="23">
        <v>3.01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hidden="1" customHeight="1" x14ac:dyDescent="0.25">
      <c r="A82" s="4">
        <f>'СВОД 2013'!$A82</f>
        <v>0</v>
      </c>
      <c r="B82" s="3">
        <v>69</v>
      </c>
      <c r="C82" s="18"/>
      <c r="D82" s="26">
        <f>Июнь!E82</f>
        <v>0</v>
      </c>
      <c r="E82" s="8"/>
      <c r="F82" s="7">
        <f t="shared" si="3"/>
        <v>0</v>
      </c>
      <c r="G82" s="23">
        <v>3.01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hidden="1" customHeight="1" x14ac:dyDescent="0.25">
      <c r="A83" s="4">
        <f>'СВОД 2013'!$A83</f>
        <v>0</v>
      </c>
      <c r="B83" s="3">
        <v>70</v>
      </c>
      <c r="C83" s="18"/>
      <c r="D83" s="26">
        <f>Июнь!E83</f>
        <v>0</v>
      </c>
      <c r="E83" s="8"/>
      <c r="F83" s="7">
        <f t="shared" si="3"/>
        <v>0</v>
      </c>
      <c r="G83" s="23">
        <v>3.01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hidden="1" customHeight="1" x14ac:dyDescent="0.25">
      <c r="A84" s="4">
        <f>'СВОД 2013'!$A84</f>
        <v>0</v>
      </c>
      <c r="B84" s="2">
        <v>71</v>
      </c>
      <c r="C84" s="18"/>
      <c r="D84" s="26">
        <f>Июнь!E84</f>
        <v>0</v>
      </c>
      <c r="E84" s="8"/>
      <c r="F84" s="7">
        <f t="shared" si="3"/>
        <v>0</v>
      </c>
      <c r="G84" s="23">
        <v>3.01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hidden="1" customHeight="1" x14ac:dyDescent="0.25">
      <c r="A85" s="4">
        <f>'СВОД 2013'!$A85</f>
        <v>0</v>
      </c>
      <c r="B85" s="2">
        <v>72</v>
      </c>
      <c r="C85" s="18"/>
      <c r="D85" s="26">
        <f>Июнь!E85</f>
        <v>0</v>
      </c>
      <c r="E85" s="8"/>
      <c r="F85" s="7">
        <f t="shared" si="3"/>
        <v>0</v>
      </c>
      <c r="G85" s="23">
        <v>3.01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hidden="1" customHeight="1" x14ac:dyDescent="0.25">
      <c r="A86" s="4">
        <f>'СВОД 2013'!$A86</f>
        <v>0</v>
      </c>
      <c r="B86" s="3">
        <v>73</v>
      </c>
      <c r="C86" s="18"/>
      <c r="D86" s="26">
        <f>Июнь!E86</f>
        <v>0</v>
      </c>
      <c r="E86" s="8"/>
      <c r="F86" s="7">
        <f t="shared" si="3"/>
        <v>0</v>
      </c>
      <c r="G86" s="23">
        <v>3.01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hidden="1" customHeight="1" x14ac:dyDescent="0.25">
      <c r="A87" s="4">
        <f>'СВОД 2013'!$A87</f>
        <v>0</v>
      </c>
      <c r="B87" s="3">
        <v>74</v>
      </c>
      <c r="C87" s="18"/>
      <c r="D87" s="26">
        <f>Июнь!E87</f>
        <v>0</v>
      </c>
      <c r="E87" s="8"/>
      <c r="F87" s="7">
        <f t="shared" si="3"/>
        <v>0</v>
      </c>
      <c r="G87" s="23">
        <v>3.01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hidden="1" customHeight="1" x14ac:dyDescent="0.25">
      <c r="A88" s="4">
        <f>'СВОД 2013'!$A88</f>
        <v>0</v>
      </c>
      <c r="B88" s="2">
        <v>75</v>
      </c>
      <c r="C88" s="18"/>
      <c r="D88" s="26">
        <f>Июнь!E88</f>
        <v>0</v>
      </c>
      <c r="E88" s="8"/>
      <c r="F88" s="7">
        <f t="shared" si="3"/>
        <v>0</v>
      </c>
      <c r="G88" s="23">
        <v>3.01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hidden="1" customHeight="1" x14ac:dyDescent="0.25">
      <c r="A89" s="4">
        <f>'СВОД 2013'!$A89</f>
        <v>0</v>
      </c>
      <c r="B89" s="2">
        <v>76</v>
      </c>
      <c r="C89" s="18"/>
      <c r="D89" s="26">
        <f>Июнь!E89</f>
        <v>0</v>
      </c>
      <c r="E89" s="8"/>
      <c r="F89" s="7">
        <f t="shared" si="3"/>
        <v>0</v>
      </c>
      <c r="G89" s="23">
        <v>3.01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hidden="1" customHeight="1" x14ac:dyDescent="0.25">
      <c r="A90" s="4">
        <f>'СВОД 2013'!$A90</f>
        <v>0</v>
      </c>
      <c r="B90" s="3">
        <v>76</v>
      </c>
      <c r="C90" s="3" t="s">
        <v>120</v>
      </c>
      <c r="D90" s="26">
        <f>Июнь!E90</f>
        <v>0</v>
      </c>
      <c r="E90" s="8"/>
      <c r="F90" s="7">
        <f t="shared" si="3"/>
        <v>0</v>
      </c>
      <c r="G90" s="23">
        <v>3.01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hidden="1" customHeight="1" x14ac:dyDescent="0.25">
      <c r="A91" s="4">
        <f>'СВОД 2013'!$A91</f>
        <v>0</v>
      </c>
      <c r="B91" s="3">
        <v>77</v>
      </c>
      <c r="C91" s="18"/>
      <c r="D91" s="26">
        <f>Июнь!E91</f>
        <v>0</v>
      </c>
      <c r="E91" s="8"/>
      <c r="F91" s="7">
        <f t="shared" si="3"/>
        <v>0</v>
      </c>
      <c r="G91" s="23">
        <v>3.01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" t="str">
        <f>'СВОД 2013'!$A92</f>
        <v>Мизрах И. Л.</v>
      </c>
      <c r="B92" s="2">
        <v>78</v>
      </c>
      <c r="C92" s="18"/>
      <c r="D92" s="26">
        <f>Июнь!E92</f>
        <v>0</v>
      </c>
      <c r="E92" s="8"/>
      <c r="F92" s="7">
        <f t="shared" si="3"/>
        <v>0</v>
      </c>
      <c r="G92" s="23">
        <v>3.01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4" t="str">
        <f>'СВОД 2013'!$A93</f>
        <v>Столповский Е. В.</v>
      </c>
      <c r="B93" s="2">
        <v>78</v>
      </c>
      <c r="C93" s="2" t="s">
        <v>120</v>
      </c>
      <c r="D93" s="26">
        <f>Июнь!E93</f>
        <v>0</v>
      </c>
      <c r="E93" s="8"/>
      <c r="F93" s="7">
        <f t="shared" si="3"/>
        <v>0</v>
      </c>
      <c r="G93" s="23">
        <v>3.01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4" t="str">
        <f>'СВОД 2013'!$A94</f>
        <v xml:space="preserve">Орлова А. С. </v>
      </c>
      <c r="B94" s="2">
        <v>79</v>
      </c>
      <c r="C94" s="18"/>
      <c r="D94" s="26">
        <f>Июнь!E94</f>
        <v>0</v>
      </c>
      <c r="E94" s="8"/>
      <c r="F94" s="7">
        <f t="shared" si="3"/>
        <v>0</v>
      </c>
      <c r="G94" s="23">
        <v>3.01</v>
      </c>
      <c r="H94" s="7">
        <f t="shared" si="4"/>
        <v>0</v>
      </c>
      <c r="I94" s="10">
        <v>0</v>
      </c>
      <c r="J94" s="9">
        <f t="shared" si="5"/>
        <v>0</v>
      </c>
    </row>
    <row r="95" spans="1:10" ht="15.95" customHeight="1" x14ac:dyDescent="0.25">
      <c r="A95" s="4" t="str">
        <f>'СВОД 2013'!$A95</f>
        <v>Белышкова А. В.</v>
      </c>
      <c r="B95" s="2">
        <v>79</v>
      </c>
      <c r="C95" s="3" t="s">
        <v>120</v>
      </c>
      <c r="D95" s="26">
        <f>Июнь!E95</f>
        <v>0</v>
      </c>
      <c r="E95" s="8"/>
      <c r="F95" s="7">
        <f t="shared" si="3"/>
        <v>0</v>
      </c>
      <c r="G95" s="23">
        <v>3.01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hidden="1" customHeight="1" x14ac:dyDescent="0.25">
      <c r="A96" s="4">
        <f>'СВОД 2013'!$A96</f>
        <v>0</v>
      </c>
      <c r="B96" s="2">
        <v>80</v>
      </c>
      <c r="C96" s="18"/>
      <c r="D96" s="26">
        <f>Июнь!E96</f>
        <v>0</v>
      </c>
      <c r="E96" s="8"/>
      <c r="F96" s="7">
        <f t="shared" si="3"/>
        <v>0</v>
      </c>
      <c r="G96" s="23">
        <v>3.01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hidden="1" customHeight="1" x14ac:dyDescent="0.25">
      <c r="A97" s="4">
        <f>'СВОД 2013'!$A97</f>
        <v>0</v>
      </c>
      <c r="B97" s="2">
        <v>81</v>
      </c>
      <c r="C97" s="18"/>
      <c r="D97" s="26">
        <f>Июнь!E97</f>
        <v>0</v>
      </c>
      <c r="E97" s="8"/>
      <c r="F97" s="7">
        <f t="shared" si="3"/>
        <v>0</v>
      </c>
      <c r="G97" s="23">
        <v>3.01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hidden="1" customHeight="1" x14ac:dyDescent="0.25">
      <c r="A98" s="4">
        <f>'СВОД 2013'!$A98</f>
        <v>0</v>
      </c>
      <c r="B98" s="2">
        <v>82</v>
      </c>
      <c r="C98" s="18"/>
      <c r="D98" s="26">
        <f>Июнь!E98</f>
        <v>0</v>
      </c>
      <c r="E98" s="8"/>
      <c r="F98" s="7">
        <f t="shared" si="3"/>
        <v>0</v>
      </c>
      <c r="G98" s="23">
        <v>3.01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hidden="1" customHeight="1" x14ac:dyDescent="0.25">
      <c r="A99" s="4">
        <f>'СВОД 2013'!$A99</f>
        <v>0</v>
      </c>
      <c r="B99" s="2">
        <v>83</v>
      </c>
      <c r="C99" s="18"/>
      <c r="D99" s="26">
        <f>Июнь!E99</f>
        <v>0</v>
      </c>
      <c r="E99" s="8"/>
      <c r="F99" s="7">
        <f t="shared" si="3"/>
        <v>0</v>
      </c>
      <c r="G99" s="23">
        <v>3.01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" t="str">
        <f>'СВОД 2013'!$A100</f>
        <v>Койфман К. А.</v>
      </c>
      <c r="B100" s="2">
        <v>84</v>
      </c>
      <c r="C100" s="18"/>
      <c r="D100" s="26">
        <f>Июнь!E100</f>
        <v>0</v>
      </c>
      <c r="E100" s="8"/>
      <c r="F100" s="7">
        <f t="shared" si="3"/>
        <v>0</v>
      </c>
      <c r="G100" s="23">
        <v>3.01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" t="str">
        <f>'СВОД 2013'!$A101</f>
        <v>Койфман К. А.</v>
      </c>
      <c r="B101" s="2">
        <v>85</v>
      </c>
      <c r="C101" s="18"/>
      <c r="D101" s="26">
        <f>Июнь!E101</f>
        <v>0</v>
      </c>
      <c r="E101" s="8"/>
      <c r="F101" s="7">
        <f t="shared" si="3"/>
        <v>0</v>
      </c>
      <c r="G101" s="23">
        <v>3.01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" t="str">
        <f>'СВОД 2013'!$A102</f>
        <v>Койфман К. А.</v>
      </c>
      <c r="B102" s="2">
        <v>86</v>
      </c>
      <c r="C102" s="18"/>
      <c r="D102" s="26">
        <f>Июнь!E102</f>
        <v>0</v>
      </c>
      <c r="E102" s="8"/>
      <c r="F102" s="7">
        <f t="shared" si="3"/>
        <v>0</v>
      </c>
      <c r="G102" s="23">
        <v>3.01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hidden="1" customHeight="1" x14ac:dyDescent="0.25">
      <c r="A103" s="4">
        <f>'СВОД 2013'!$A103</f>
        <v>0</v>
      </c>
      <c r="B103" s="2">
        <v>87</v>
      </c>
      <c r="C103" s="18"/>
      <c r="D103" s="26">
        <f>Июнь!E103</f>
        <v>0</v>
      </c>
      <c r="E103" s="8"/>
      <c r="F103" s="7">
        <f t="shared" si="3"/>
        <v>0</v>
      </c>
      <c r="G103" s="23">
        <v>3.01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" t="str">
        <f>'СВОД 2013'!$A104</f>
        <v>Герасимов П. В.</v>
      </c>
      <c r="B104" s="2">
        <v>88</v>
      </c>
      <c r="C104" s="18"/>
      <c r="D104" s="26">
        <f>Июнь!E104</f>
        <v>0</v>
      </c>
      <c r="E104" s="8"/>
      <c r="F104" s="7">
        <f t="shared" si="3"/>
        <v>0</v>
      </c>
      <c r="G104" s="23">
        <v>3.01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" t="str">
        <f>'СВОД 2013'!$A105</f>
        <v>Сошенко В.В.</v>
      </c>
      <c r="B105" s="2">
        <v>89</v>
      </c>
      <c r="C105" s="18"/>
      <c r="D105" s="26">
        <f>Июнь!E105</f>
        <v>0</v>
      </c>
      <c r="E105" s="8"/>
      <c r="F105" s="7">
        <f t="shared" si="3"/>
        <v>0</v>
      </c>
      <c r="G105" s="23">
        <v>3.01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" t="str">
        <f>'СВОД 2013'!$A106</f>
        <v>Внуков С. Ю.</v>
      </c>
      <c r="B106" s="2">
        <v>90</v>
      </c>
      <c r="C106" s="18"/>
      <c r="D106" s="26">
        <f>Июнь!E106</f>
        <v>0</v>
      </c>
      <c r="E106" s="8"/>
      <c r="F106" s="7">
        <f t="shared" si="3"/>
        <v>0</v>
      </c>
      <c r="G106" s="23">
        <v>3.01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hidden="1" customHeight="1" x14ac:dyDescent="0.25">
      <c r="A107" s="4">
        <f>'СВОД 2013'!$A107</f>
        <v>0</v>
      </c>
      <c r="B107" s="2">
        <v>91</v>
      </c>
      <c r="C107" s="18"/>
      <c r="D107" s="26">
        <f>Июнь!E107</f>
        <v>0</v>
      </c>
      <c r="E107" s="8"/>
      <c r="F107" s="7">
        <f t="shared" si="3"/>
        <v>0</v>
      </c>
      <c r="G107" s="23">
        <v>3.01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hidden="1" customHeight="1" x14ac:dyDescent="0.25">
      <c r="A108" s="4">
        <f>'СВОД 2013'!$A108</f>
        <v>0</v>
      </c>
      <c r="B108" s="2">
        <v>92</v>
      </c>
      <c r="C108" s="18"/>
      <c r="D108" s="26">
        <f>Июнь!E108</f>
        <v>0</v>
      </c>
      <c r="E108" s="8"/>
      <c r="F108" s="7">
        <f t="shared" si="3"/>
        <v>0</v>
      </c>
      <c r="G108" s="23">
        <v>3.01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4" t="str">
        <f>'СВОД 2013'!$A109</f>
        <v>Федосеева Н.И.</v>
      </c>
      <c r="B109" s="2">
        <v>93</v>
      </c>
      <c r="C109" s="18"/>
      <c r="D109" s="26">
        <f>Июнь!E109</f>
        <v>0</v>
      </c>
      <c r="E109" s="8"/>
      <c r="F109" s="7">
        <f t="shared" si="3"/>
        <v>0</v>
      </c>
      <c r="G109" s="23">
        <v>3.01</v>
      </c>
      <c r="H109" s="7">
        <f t="shared" si="4"/>
        <v>0</v>
      </c>
      <c r="I109" s="10">
        <v>0</v>
      </c>
      <c r="J109" s="9">
        <f t="shared" si="5"/>
        <v>0</v>
      </c>
    </row>
    <row r="110" spans="1:10" ht="15.95" hidden="1" customHeight="1" x14ac:dyDescent="0.25">
      <c r="A110" s="4">
        <f>'СВОД 2013'!$A110</f>
        <v>0</v>
      </c>
      <c r="B110" s="2">
        <v>94</v>
      </c>
      <c r="C110" s="18"/>
      <c r="D110" s="26">
        <f>Июнь!E110</f>
        <v>0</v>
      </c>
      <c r="E110" s="8"/>
      <c r="F110" s="7">
        <f t="shared" si="3"/>
        <v>0</v>
      </c>
      <c r="G110" s="23">
        <v>3.01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hidden="1" customHeight="1" x14ac:dyDescent="0.25">
      <c r="A111" s="4">
        <f>'СВОД 2013'!$A111</f>
        <v>0</v>
      </c>
      <c r="B111" s="2">
        <v>95</v>
      </c>
      <c r="C111" s="18"/>
      <c r="D111" s="26">
        <f>Июнь!E111</f>
        <v>0</v>
      </c>
      <c r="E111" s="8"/>
      <c r="F111" s="7">
        <f t="shared" si="3"/>
        <v>0</v>
      </c>
      <c r="G111" s="23">
        <v>3.01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hidden="1" customHeight="1" x14ac:dyDescent="0.25">
      <c r="A112" s="4">
        <f>'СВОД 2013'!$A112</f>
        <v>0</v>
      </c>
      <c r="B112" s="2">
        <v>96</v>
      </c>
      <c r="C112" s="18"/>
      <c r="D112" s="26">
        <f>Июнь!E112</f>
        <v>0</v>
      </c>
      <c r="E112" s="8"/>
      <c r="F112" s="7">
        <f t="shared" si="3"/>
        <v>0</v>
      </c>
      <c r="G112" s="23">
        <v>3.01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hidden="1" customHeight="1" x14ac:dyDescent="0.25">
      <c r="A113" s="4">
        <f>'СВОД 2013'!$A113</f>
        <v>0</v>
      </c>
      <c r="B113" s="2">
        <v>97</v>
      </c>
      <c r="C113" s="18"/>
      <c r="D113" s="26">
        <f>Июнь!E113</f>
        <v>0</v>
      </c>
      <c r="E113" s="8"/>
      <c r="F113" s="7">
        <f t="shared" si="3"/>
        <v>0</v>
      </c>
      <c r="G113" s="23">
        <v>3.01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hidden="1" customHeight="1" x14ac:dyDescent="0.25">
      <c r="A114" s="4">
        <f>'СВОД 2013'!$A114</f>
        <v>0</v>
      </c>
      <c r="B114" s="2">
        <v>98</v>
      </c>
      <c r="C114" s="18"/>
      <c r="D114" s="26">
        <f>Июнь!E114</f>
        <v>0</v>
      </c>
      <c r="E114" s="8"/>
      <c r="F114" s="7">
        <f t="shared" si="3"/>
        <v>0</v>
      </c>
      <c r="G114" s="23">
        <v>3.01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" t="str">
        <f>'СВОД 2013'!$A115</f>
        <v>Гнилицкий М.В.</v>
      </c>
      <c r="B115" s="2">
        <v>99</v>
      </c>
      <c r="C115" s="18"/>
      <c r="D115" s="26">
        <f>Июнь!E115</f>
        <v>0</v>
      </c>
      <c r="E115" s="8"/>
      <c r="F115" s="7">
        <f t="shared" si="3"/>
        <v>0</v>
      </c>
      <c r="G115" s="23">
        <v>3.01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" t="str">
        <f>'СВОД 2013'!$A116</f>
        <v>Френкель А.В.</v>
      </c>
      <c r="B116" s="2">
        <v>100</v>
      </c>
      <c r="C116" s="18"/>
      <c r="D116" s="26">
        <f>Июнь!E116</f>
        <v>0</v>
      </c>
      <c r="E116" s="8"/>
      <c r="F116" s="7">
        <f t="shared" si="3"/>
        <v>0</v>
      </c>
      <c r="G116" s="23">
        <v>3.01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" t="str">
        <f>'СВОД 2013'!$A117</f>
        <v>Гурьянова Н.И.</v>
      </c>
      <c r="B117" s="2">
        <v>101</v>
      </c>
      <c r="C117" s="18"/>
      <c r="D117" s="26">
        <f>Июнь!E117</f>
        <v>0</v>
      </c>
      <c r="E117" s="51"/>
      <c r="F117" s="7">
        <f t="shared" si="3"/>
        <v>0</v>
      </c>
      <c r="G117" s="23">
        <v>3.01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4" t="str">
        <f>'СВОД 2013'!$A118</f>
        <v>Зудилов А. В.</v>
      </c>
      <c r="B118" s="2">
        <v>102</v>
      </c>
      <c r="C118" s="18"/>
      <c r="D118" s="26">
        <f>Июнь!E118</f>
        <v>0</v>
      </c>
      <c r="E118" s="8"/>
      <c r="F118" s="7">
        <f t="shared" si="3"/>
        <v>0</v>
      </c>
      <c r="G118" s="23">
        <v>3.01</v>
      </c>
      <c r="H118" s="7">
        <f t="shared" si="4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4" t="str">
        <f>'СВОД 2013'!$A119</f>
        <v>Ментюкова Н. В.</v>
      </c>
      <c r="B119" s="2">
        <v>103</v>
      </c>
      <c r="C119" s="18"/>
      <c r="D119" s="49">
        <v>0.44</v>
      </c>
      <c r="E119" s="51">
        <v>0.44</v>
      </c>
      <c r="F119" s="7">
        <f t="shared" si="3"/>
        <v>0</v>
      </c>
      <c r="G119" s="23">
        <v>3.01</v>
      </c>
      <c r="H119" s="7">
        <f t="shared" si="4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4" t="str">
        <f>'СВОД 2013'!$A120</f>
        <v>Волков В. И.</v>
      </c>
      <c r="B120" s="2">
        <v>104</v>
      </c>
      <c r="C120" s="18"/>
      <c r="D120" s="26">
        <f>Июнь!E120</f>
        <v>5.36</v>
      </c>
      <c r="E120" s="8">
        <v>5.36</v>
      </c>
      <c r="F120" s="7">
        <f t="shared" si="3"/>
        <v>0</v>
      </c>
      <c r="G120" s="23">
        <v>3.01</v>
      </c>
      <c r="H120" s="7">
        <f t="shared" si="4"/>
        <v>0</v>
      </c>
      <c r="I120" s="10">
        <v>0</v>
      </c>
      <c r="J120" s="9">
        <f t="shared" si="5"/>
        <v>0</v>
      </c>
    </row>
    <row r="121" spans="1:10" ht="15.95" customHeight="1" x14ac:dyDescent="0.25">
      <c r="A121" s="4" t="str">
        <f>'СВОД 2013'!$A121</f>
        <v>Тулупов М. М.</v>
      </c>
      <c r="B121" s="2">
        <v>105</v>
      </c>
      <c r="C121" s="18"/>
      <c r="D121" s="26">
        <f>Июнь!E121</f>
        <v>0</v>
      </c>
      <c r="E121" s="8"/>
      <c r="F121" s="7">
        <f t="shared" si="3"/>
        <v>0</v>
      </c>
      <c r="G121" s="23">
        <v>3.01</v>
      </c>
      <c r="H121" s="7">
        <f t="shared" si="4"/>
        <v>0</v>
      </c>
      <c r="I121" s="10">
        <v>0</v>
      </c>
      <c r="J121" s="9">
        <f t="shared" si="5"/>
        <v>0</v>
      </c>
    </row>
    <row r="122" spans="1:10" ht="15.95" customHeight="1" x14ac:dyDescent="0.25">
      <c r="A122" s="4" t="str">
        <f>'СВОД 2013'!$A122</f>
        <v>Царан Н. Ю.</v>
      </c>
      <c r="B122" s="2">
        <v>105</v>
      </c>
      <c r="C122" s="2" t="s">
        <v>120</v>
      </c>
      <c r="D122" s="26">
        <f>Июнь!E122</f>
        <v>0</v>
      </c>
      <c r="E122" s="8"/>
      <c r="F122" s="7">
        <f t="shared" si="3"/>
        <v>0</v>
      </c>
      <c r="G122" s="23">
        <v>3.01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4" t="str">
        <f>'СВОД 2013'!$A123</f>
        <v>Лукьянец О. А.</v>
      </c>
      <c r="B123" s="2">
        <v>106</v>
      </c>
      <c r="C123" s="18"/>
      <c r="D123" s="26">
        <f>Июнь!E123</f>
        <v>0</v>
      </c>
      <c r="E123" s="8"/>
      <c r="F123" s="7">
        <f t="shared" si="3"/>
        <v>0</v>
      </c>
      <c r="G123" s="23">
        <v>3.01</v>
      </c>
      <c r="H123" s="7">
        <f t="shared" si="4"/>
        <v>0</v>
      </c>
      <c r="I123" s="10">
        <v>0</v>
      </c>
      <c r="J123" s="9">
        <f t="shared" si="5"/>
        <v>0</v>
      </c>
    </row>
    <row r="124" spans="1:10" ht="15.95" customHeight="1" x14ac:dyDescent="0.25">
      <c r="A124" s="4" t="str">
        <f>'СВОД 2013'!$A124</f>
        <v>Олексеенко С. Н.</v>
      </c>
      <c r="B124" s="2">
        <v>107</v>
      </c>
      <c r="C124" s="18"/>
      <c r="D124" s="49">
        <f>Июнь!E124</f>
        <v>0</v>
      </c>
      <c r="E124" s="51">
        <v>0</v>
      </c>
      <c r="F124" s="7">
        <f t="shared" si="3"/>
        <v>0</v>
      </c>
      <c r="G124" s="23">
        <v>3.01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85" t="str">
        <f>'СВОД 2013'!$A125</f>
        <v>Макаров М.А.</v>
      </c>
      <c r="B125" s="2">
        <v>108</v>
      </c>
      <c r="C125" s="18"/>
      <c r="D125" s="26">
        <f>Июнь!E125</f>
        <v>0.75</v>
      </c>
      <c r="E125" s="8">
        <v>49.71</v>
      </c>
      <c r="F125" s="7">
        <f t="shared" si="3"/>
        <v>48.96</v>
      </c>
      <c r="G125" s="23">
        <v>3.01</v>
      </c>
      <c r="H125" s="7">
        <f>ROUND(F125*G125,2)</f>
        <v>147.37</v>
      </c>
      <c r="I125" s="10">
        <v>0</v>
      </c>
      <c r="J125" s="9">
        <f t="shared" si="5"/>
        <v>147.37</v>
      </c>
    </row>
    <row r="126" spans="1:10" ht="15.95" customHeight="1" x14ac:dyDescent="0.25">
      <c r="A126" s="4" t="str">
        <f>'СВОД 2013'!$A126</f>
        <v>Чернова Н. И.</v>
      </c>
      <c r="B126" s="2">
        <v>109</v>
      </c>
      <c r="C126" s="18"/>
      <c r="D126" s="26">
        <f>Июнь!E126</f>
        <v>1.1499999999999999</v>
      </c>
      <c r="E126" s="8">
        <v>1.1499999999999999</v>
      </c>
      <c r="F126" s="7">
        <f t="shared" si="3"/>
        <v>0</v>
      </c>
      <c r="G126" s="23">
        <v>3.01</v>
      </c>
      <c r="H126" s="7">
        <f t="shared" si="4"/>
        <v>0</v>
      </c>
      <c r="I126" s="10">
        <v>0</v>
      </c>
      <c r="J126" s="9">
        <f t="shared" si="5"/>
        <v>0</v>
      </c>
    </row>
    <row r="127" spans="1:10" ht="15.95" customHeight="1" x14ac:dyDescent="0.25">
      <c r="A127" s="4" t="str">
        <f>'СВОД 2013'!$A127</f>
        <v>Мирошниченко И. А.</v>
      </c>
      <c r="B127" s="2">
        <v>109</v>
      </c>
      <c r="C127" s="2" t="s">
        <v>120</v>
      </c>
      <c r="D127" s="26">
        <f>Июнь!E127</f>
        <v>2.86</v>
      </c>
      <c r="E127" s="8">
        <v>2.86</v>
      </c>
      <c r="F127" s="7">
        <f t="shared" si="3"/>
        <v>0</v>
      </c>
      <c r="G127" s="23">
        <v>3.01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85" t="str">
        <f>'СВОД 2013'!$A128</f>
        <v>Шашкин Ю. Л.</v>
      </c>
      <c r="B128" s="2">
        <v>110</v>
      </c>
      <c r="C128" s="18"/>
      <c r="D128" s="26">
        <f>Июнь!E128</f>
        <v>15.46</v>
      </c>
      <c r="E128" s="8">
        <v>333.2</v>
      </c>
      <c r="F128" s="7">
        <f t="shared" si="3"/>
        <v>317.74</v>
      </c>
      <c r="G128" s="23">
        <v>3.01</v>
      </c>
      <c r="H128" s="7">
        <f>ROUND(F128*G128,2)</f>
        <v>956.4</v>
      </c>
      <c r="I128" s="10">
        <v>0</v>
      </c>
      <c r="J128" s="9">
        <f t="shared" si="5"/>
        <v>956.4</v>
      </c>
    </row>
    <row r="129" spans="1:10" ht="15.95" customHeight="1" x14ac:dyDescent="0.25">
      <c r="A129" s="4" t="str">
        <f>'СВОД 2013'!$A129</f>
        <v>Байкова Н. В.</v>
      </c>
      <c r="B129" s="2">
        <v>111</v>
      </c>
      <c r="C129" s="18"/>
      <c r="D129" s="26">
        <f>Июнь!E129</f>
        <v>0</v>
      </c>
      <c r="E129" s="8"/>
      <c r="F129" s="7">
        <f t="shared" si="3"/>
        <v>0</v>
      </c>
      <c r="G129" s="23">
        <v>3.01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85" t="str">
        <f>'СВОД 2013'!$A130</f>
        <v>Митюкова Н.Ю.</v>
      </c>
      <c r="B130" s="2">
        <v>112</v>
      </c>
      <c r="C130" s="18"/>
      <c r="D130" s="26">
        <f>Июнь!E130</f>
        <v>36.83</v>
      </c>
      <c r="E130" s="8">
        <v>83.74</v>
      </c>
      <c r="F130" s="7">
        <f t="shared" si="3"/>
        <v>46.91</v>
      </c>
      <c r="G130" s="23">
        <v>3.01</v>
      </c>
      <c r="H130" s="7">
        <f>ROUND(F130*G130,2)</f>
        <v>141.19999999999999</v>
      </c>
      <c r="I130" s="10">
        <v>0</v>
      </c>
      <c r="J130" s="9">
        <f t="shared" si="5"/>
        <v>141.19999999999999</v>
      </c>
    </row>
    <row r="131" spans="1:10" ht="15.95" customHeight="1" x14ac:dyDescent="0.25">
      <c r="A131" s="4" t="str">
        <f>'СВОД 2013'!$A131</f>
        <v>Померанцев С.И.</v>
      </c>
      <c r="B131" s="2">
        <v>113</v>
      </c>
      <c r="C131" s="18"/>
      <c r="D131" s="26">
        <f>Июнь!E131</f>
        <v>0</v>
      </c>
      <c r="E131" s="8"/>
      <c r="F131" s="7">
        <f t="shared" si="3"/>
        <v>0</v>
      </c>
      <c r="G131" s="23">
        <v>3.01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" t="str">
        <f>'СВОД 2013'!$A132</f>
        <v>Карпов И. Н.</v>
      </c>
      <c r="B132" s="2">
        <v>114</v>
      </c>
      <c r="C132" s="18"/>
      <c r="D132" s="26">
        <f>Июнь!E132</f>
        <v>0</v>
      </c>
      <c r="E132" s="8"/>
      <c r="F132" s="7">
        <f t="shared" ref="F132:F195" si="6">E132-D132</f>
        <v>0</v>
      </c>
      <c r="G132" s="23">
        <v>3.01</v>
      </c>
      <c r="H132" s="7">
        <f t="shared" ref="H132:H153" si="7">F132*G132</f>
        <v>0</v>
      </c>
      <c r="I132" s="10">
        <v>0</v>
      </c>
      <c r="J132" s="9">
        <f t="shared" ref="J132:J153" si="8">H132-I132</f>
        <v>0</v>
      </c>
    </row>
    <row r="133" spans="1:10" ht="15.95" customHeight="1" x14ac:dyDescent="0.25">
      <c r="A133" s="4" t="str">
        <f>'СВОД 2013'!$A133</f>
        <v>Гудзь Д. С.</v>
      </c>
      <c r="B133" s="2">
        <v>115</v>
      </c>
      <c r="C133" s="18"/>
      <c r="D133" s="26">
        <f>Июнь!E133</f>
        <v>0</v>
      </c>
      <c r="E133" s="8"/>
      <c r="F133" s="7">
        <f t="shared" si="6"/>
        <v>0</v>
      </c>
      <c r="G133" s="23">
        <v>3.01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4" t="str">
        <f>'СВОД 2013'!$A134</f>
        <v>Ваганова Л. М.</v>
      </c>
      <c r="B134" s="2">
        <v>115</v>
      </c>
      <c r="C134" s="2" t="s">
        <v>120</v>
      </c>
      <c r="D134" s="26">
        <f>Июнь!E134</f>
        <v>0</v>
      </c>
      <c r="E134" s="8"/>
      <c r="F134" s="7">
        <f t="shared" si="6"/>
        <v>0</v>
      </c>
      <c r="G134" s="23">
        <v>3.01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4" t="str">
        <f>'СВОД 2013'!$A135</f>
        <v>Силкина В.Н.</v>
      </c>
      <c r="B135" s="2">
        <v>116</v>
      </c>
      <c r="C135" s="18"/>
      <c r="D135" s="26">
        <f>Июнь!E135</f>
        <v>0</v>
      </c>
      <c r="E135" s="8"/>
      <c r="F135" s="7">
        <f t="shared" si="6"/>
        <v>0</v>
      </c>
      <c r="G135" s="23">
        <v>3.01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4" t="str">
        <f>'СВОД 2013'!$A136</f>
        <v>Ягудина Г. Р.</v>
      </c>
      <c r="B136" s="2">
        <v>117</v>
      </c>
      <c r="C136" s="18"/>
      <c r="D136" s="26">
        <f>Июнь!E136</f>
        <v>5.2</v>
      </c>
      <c r="E136" s="8">
        <v>5.2</v>
      </c>
      <c r="F136" s="7">
        <f t="shared" si="6"/>
        <v>0</v>
      </c>
      <c r="G136" s="23">
        <v>3.01</v>
      </c>
      <c r="H136" s="7">
        <f t="shared" si="7"/>
        <v>0</v>
      </c>
      <c r="I136" s="10">
        <v>0</v>
      </c>
      <c r="J136" s="9">
        <f t="shared" si="8"/>
        <v>0</v>
      </c>
    </row>
    <row r="137" spans="1:10" ht="15.95" customHeight="1" x14ac:dyDescent="0.25">
      <c r="A137" s="4" t="str">
        <f>'СВОД 2013'!$A137</f>
        <v>Журавлев Н.В.</v>
      </c>
      <c r="B137" s="2">
        <v>117</v>
      </c>
      <c r="C137" s="2" t="s">
        <v>120</v>
      </c>
      <c r="D137" s="26">
        <f>Июнь!E137</f>
        <v>0</v>
      </c>
      <c r="E137" s="8"/>
      <c r="F137" s="7">
        <f t="shared" si="6"/>
        <v>0</v>
      </c>
      <c r="G137" s="23">
        <f>'СВОД 2013'!$B$219</f>
        <v>3.01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85" t="str">
        <f>'СВОД 2013'!$A138</f>
        <v>Волобуев П. Ю.</v>
      </c>
      <c r="B138" s="2">
        <v>118</v>
      </c>
      <c r="C138" s="18"/>
      <c r="D138" s="26">
        <f>Июнь!E138</f>
        <v>3.67</v>
      </c>
      <c r="E138" s="8">
        <v>9.0500000000000007</v>
      </c>
      <c r="F138" s="7">
        <f t="shared" si="6"/>
        <v>5.3800000000000008</v>
      </c>
      <c r="G138" s="23">
        <f>'СВОД 2013'!$B$219</f>
        <v>3.01</v>
      </c>
      <c r="H138" s="7">
        <f>ROUND(F138*G138,2)</f>
        <v>16.190000000000001</v>
      </c>
      <c r="I138" s="10">
        <v>0</v>
      </c>
      <c r="J138" s="9">
        <f t="shared" si="8"/>
        <v>16.190000000000001</v>
      </c>
    </row>
    <row r="139" spans="1:10" ht="15.95" customHeight="1" x14ac:dyDescent="0.25">
      <c r="A139" s="4" t="str">
        <f>'СВОД 2013'!$A139</f>
        <v>Колескин С. А.</v>
      </c>
      <c r="B139" s="2">
        <v>119</v>
      </c>
      <c r="C139" s="18"/>
      <c r="D139" s="26">
        <f>Июнь!E139</f>
        <v>0</v>
      </c>
      <c r="E139" s="8"/>
      <c r="F139" s="7">
        <f t="shared" si="6"/>
        <v>0</v>
      </c>
      <c r="G139" s="23">
        <f>'СВОД 2013'!$B$219</f>
        <v>3.01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4" t="str">
        <f>'СВОД 2013'!$A140</f>
        <v>Иванников И. В.</v>
      </c>
      <c r="B140" s="2">
        <v>119</v>
      </c>
      <c r="C140" s="2" t="s">
        <v>120</v>
      </c>
      <c r="D140" s="26">
        <f>Июнь!E140</f>
        <v>0</v>
      </c>
      <c r="E140" s="8"/>
      <c r="F140" s="7">
        <f t="shared" si="6"/>
        <v>0</v>
      </c>
      <c r="G140" s="23">
        <f>'СВОД 2013'!$B$219</f>
        <v>3.01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85" t="str">
        <f>'СВОД 2013'!$A141</f>
        <v>Якубов А. Ф.</v>
      </c>
      <c r="B141" s="2">
        <v>120</v>
      </c>
      <c r="C141" s="18"/>
      <c r="D141" s="26">
        <f>Июнь!E141</f>
        <v>5.59</v>
      </c>
      <c r="E141" s="8">
        <v>31.68</v>
      </c>
      <c r="F141" s="7">
        <f t="shared" si="6"/>
        <v>26.09</v>
      </c>
      <c r="G141" s="23">
        <f>'СВОД 2013'!$B$219</f>
        <v>3.01</v>
      </c>
      <c r="H141" s="7">
        <f>ROUND(F141*G141,2)</f>
        <v>78.53</v>
      </c>
      <c r="I141" s="10">
        <v>1500</v>
      </c>
      <c r="J141" s="9">
        <f t="shared" si="8"/>
        <v>-1421.47</v>
      </c>
    </row>
    <row r="142" spans="1:10" ht="15.95" customHeight="1" x14ac:dyDescent="0.25">
      <c r="A142" s="4" t="str">
        <f>'СВОД 2013'!$A142</f>
        <v>Ефимова Л. А.</v>
      </c>
      <c r="B142" s="2">
        <v>121</v>
      </c>
      <c r="C142" s="18"/>
      <c r="D142" s="26">
        <f>Июнь!E142</f>
        <v>0</v>
      </c>
      <c r="E142" s="8"/>
      <c r="F142" s="7">
        <f t="shared" si="6"/>
        <v>0</v>
      </c>
      <c r="G142" s="23">
        <f>'СВОД 2013'!$B$219</f>
        <v>3.01</v>
      </c>
      <c r="H142" s="7">
        <f t="shared" si="7"/>
        <v>0</v>
      </c>
      <c r="I142" s="10">
        <v>0</v>
      </c>
      <c r="J142" s="9">
        <f t="shared" si="8"/>
        <v>0</v>
      </c>
    </row>
    <row r="143" spans="1:10" ht="15.95" customHeight="1" x14ac:dyDescent="0.25">
      <c r="A143" s="85" t="str">
        <f>'СВОД 2013'!$A143</f>
        <v>Гудзь В. Г.</v>
      </c>
      <c r="B143" s="2">
        <v>122</v>
      </c>
      <c r="C143" s="18"/>
      <c r="D143" s="26">
        <f>Июнь!E143</f>
        <v>2.4300000000000002</v>
      </c>
      <c r="E143" s="8">
        <v>6.45</v>
      </c>
      <c r="F143" s="7">
        <f t="shared" si="6"/>
        <v>4.0199999999999996</v>
      </c>
      <c r="G143" s="23">
        <f>'СВОД 2013'!$B$219</f>
        <v>3.01</v>
      </c>
      <c r="H143" s="7">
        <f>ROUND(F143*G143,2)</f>
        <v>12.1</v>
      </c>
      <c r="I143" s="10">
        <v>0</v>
      </c>
      <c r="J143" s="9">
        <f t="shared" si="8"/>
        <v>12.1</v>
      </c>
    </row>
    <row r="144" spans="1:10" ht="15.95" customHeight="1" x14ac:dyDescent="0.25">
      <c r="A144" s="4" t="str">
        <f>'СВОД 2013'!$A144</f>
        <v>Бирюкова С.А.</v>
      </c>
      <c r="B144" s="2">
        <v>123</v>
      </c>
      <c r="C144" s="18"/>
      <c r="D144" s="26">
        <f>Июнь!E144</f>
        <v>0</v>
      </c>
      <c r="E144" s="8"/>
      <c r="F144" s="7">
        <f t="shared" si="6"/>
        <v>0</v>
      </c>
      <c r="G144" s="23">
        <f>'СВОД 2013'!$B$219</f>
        <v>3.01</v>
      </c>
      <c r="H144" s="7">
        <f t="shared" si="7"/>
        <v>0</v>
      </c>
      <c r="I144" s="10">
        <v>0</v>
      </c>
      <c r="J144" s="9">
        <f t="shared" si="8"/>
        <v>0</v>
      </c>
    </row>
    <row r="145" spans="1:10" ht="15.95" customHeight="1" x14ac:dyDescent="0.25">
      <c r="A145" s="85" t="str">
        <f>'СВОД 2013'!$A145</f>
        <v>Трушина Н. Г.</v>
      </c>
      <c r="B145" s="2">
        <v>124</v>
      </c>
      <c r="C145" s="18"/>
      <c r="D145" s="26">
        <f>Июнь!E145</f>
        <v>13.96</v>
      </c>
      <c r="E145" s="8">
        <v>22.16</v>
      </c>
      <c r="F145" s="7">
        <f t="shared" si="6"/>
        <v>8.1999999999999993</v>
      </c>
      <c r="G145" s="23">
        <f>'СВОД 2013'!$B$219</f>
        <v>3.01</v>
      </c>
      <c r="H145" s="7">
        <f>ROUND(F145*G145,2)</f>
        <v>24.68</v>
      </c>
      <c r="I145" s="10">
        <v>0</v>
      </c>
      <c r="J145" s="9">
        <f t="shared" si="8"/>
        <v>24.68</v>
      </c>
    </row>
    <row r="146" spans="1:10" ht="15.95" customHeight="1" x14ac:dyDescent="0.25">
      <c r="A146" s="4" t="str">
        <f>'СВОД 2013'!$A146</f>
        <v>Гордиенко Л.Б.</v>
      </c>
      <c r="B146" s="2">
        <v>125</v>
      </c>
      <c r="C146" s="18"/>
      <c r="D146" s="26">
        <f>Июнь!E146</f>
        <v>2.85</v>
      </c>
      <c r="E146" s="8">
        <v>2.85</v>
      </c>
      <c r="F146" s="7">
        <f t="shared" si="6"/>
        <v>0</v>
      </c>
      <c r="G146" s="23">
        <f>'СВОД 2013'!$B$219</f>
        <v>3.01</v>
      </c>
      <c r="H146" s="7">
        <f t="shared" si="7"/>
        <v>0</v>
      </c>
      <c r="I146" s="10">
        <v>0</v>
      </c>
      <c r="J146" s="9">
        <f t="shared" si="8"/>
        <v>0</v>
      </c>
    </row>
    <row r="147" spans="1:10" ht="15.95" customHeight="1" x14ac:dyDescent="0.25">
      <c r="A147" s="4" t="str">
        <f>'СВОД 2013'!$A147</f>
        <v>Михайлова Е. А.</v>
      </c>
      <c r="B147" s="2">
        <v>126</v>
      </c>
      <c r="C147" s="18"/>
      <c r="D147" s="26">
        <f>Июнь!E147</f>
        <v>0</v>
      </c>
      <c r="E147" s="8"/>
      <c r="F147" s="7">
        <f t="shared" si="6"/>
        <v>0</v>
      </c>
      <c r="G147" s="23">
        <f>'СВОД 2013'!$B$219</f>
        <v>3.01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4" t="str">
        <f>'СВОД 2013'!$A148</f>
        <v>Демина Н. С.</v>
      </c>
      <c r="B148" s="2">
        <v>127</v>
      </c>
      <c r="C148" s="18"/>
      <c r="D148" s="26">
        <f>Июнь!E148</f>
        <v>0</v>
      </c>
      <c r="E148" s="8"/>
      <c r="F148" s="7">
        <f t="shared" si="6"/>
        <v>0</v>
      </c>
      <c r="G148" s="23">
        <f>'СВОД 2013'!$B$219</f>
        <v>3.01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4" t="str">
        <f>'СВОД 2013'!$A149</f>
        <v>Абинякин М. А.</v>
      </c>
      <c r="B149" s="2">
        <v>128</v>
      </c>
      <c r="C149" s="18"/>
      <c r="D149" s="26">
        <f>Июнь!E149</f>
        <v>0</v>
      </c>
      <c r="E149" s="8"/>
      <c r="F149" s="7">
        <f t="shared" si="6"/>
        <v>0</v>
      </c>
      <c r="G149" s="23">
        <f>'СВОД 2013'!$B$219</f>
        <v>3.01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4" t="str">
        <f>'СВОД 2013'!$A150</f>
        <v>Богданович К. Н.</v>
      </c>
      <c r="B150" s="2">
        <v>129</v>
      </c>
      <c r="C150" s="18"/>
      <c r="D150" s="26">
        <f>Июнь!E150</f>
        <v>0</v>
      </c>
      <c r="E150" s="8"/>
      <c r="F150" s="7">
        <f t="shared" si="6"/>
        <v>0</v>
      </c>
      <c r="G150" s="23">
        <f>'СВОД 2013'!$B$219</f>
        <v>3.01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4" t="str">
        <f>'СВОД 2013'!$A151</f>
        <v>Богданович Н. Н.</v>
      </c>
      <c r="B151" s="2">
        <v>130</v>
      </c>
      <c r="C151" s="18"/>
      <c r="D151" s="26">
        <f>Июнь!E151</f>
        <v>60.04</v>
      </c>
      <c r="E151" s="8">
        <v>60.04</v>
      </c>
      <c r="F151" s="7">
        <f t="shared" si="6"/>
        <v>0</v>
      </c>
      <c r="G151" s="23">
        <f>'СВОД 2013'!$B$219</f>
        <v>3.01</v>
      </c>
      <c r="H151" s="7">
        <f t="shared" si="7"/>
        <v>0</v>
      </c>
      <c r="I151" s="10">
        <v>0</v>
      </c>
      <c r="J151" s="9">
        <f t="shared" si="8"/>
        <v>0</v>
      </c>
    </row>
    <row r="152" spans="1:10" ht="15.95" customHeight="1" x14ac:dyDescent="0.25">
      <c r="A152" s="4" t="str">
        <f>'СВОД 2013'!$A152</f>
        <v>Богданович Н. Н.</v>
      </c>
      <c r="B152" s="2">
        <v>131</v>
      </c>
      <c r="C152" s="18"/>
      <c r="D152" s="26">
        <f>Июнь!E152</f>
        <v>0</v>
      </c>
      <c r="E152" s="8"/>
      <c r="F152" s="7">
        <f t="shared" si="6"/>
        <v>0</v>
      </c>
      <c r="G152" s="23">
        <f>'СВОД 2013'!$B$219</f>
        <v>3.01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4" t="str">
        <f>'СВОД 2013'!$A153</f>
        <v>Петров С. М.</v>
      </c>
      <c r="B153" s="2">
        <v>132</v>
      </c>
      <c r="C153" s="18"/>
      <c r="D153" s="26">
        <f>Июнь!E153</f>
        <v>0</v>
      </c>
      <c r="E153" s="8"/>
      <c r="F153" s="7">
        <f t="shared" si="6"/>
        <v>0</v>
      </c>
      <c r="G153" s="23">
        <f>'СВОД 2013'!$B$219</f>
        <v>3.01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hidden="1" customHeight="1" x14ac:dyDescent="0.25">
      <c r="A154" s="4">
        <f>'СВОД 2013'!$A154</f>
        <v>0</v>
      </c>
      <c r="B154" s="2">
        <v>133</v>
      </c>
      <c r="C154" s="18"/>
      <c r="D154" s="26">
        <f>Июнь!E154</f>
        <v>0</v>
      </c>
      <c r="E154" s="8"/>
      <c r="F154" s="7">
        <f t="shared" si="6"/>
        <v>0</v>
      </c>
      <c r="G154" s="23">
        <f>'СВОД 2013'!$B$219</f>
        <v>3.01</v>
      </c>
      <c r="H154" s="7">
        <f t="shared" ref="H154:H207" si="9">F154*G154</f>
        <v>0</v>
      </c>
      <c r="I154" s="10">
        <v>0</v>
      </c>
      <c r="J154" s="9">
        <f t="shared" ref="J154:J207" si="10">H154-I154</f>
        <v>0</v>
      </c>
    </row>
    <row r="155" spans="1:10" ht="15.95" hidden="1" customHeight="1" x14ac:dyDescent="0.25">
      <c r="A155" s="4">
        <f>'СВОД 2013'!$A155</f>
        <v>0</v>
      </c>
      <c r="B155" s="2">
        <v>134</v>
      </c>
      <c r="C155" s="18"/>
      <c r="D155" s="26">
        <f>Июнь!E155</f>
        <v>0</v>
      </c>
      <c r="E155" s="8"/>
      <c r="F155" s="7">
        <f t="shared" si="6"/>
        <v>0</v>
      </c>
      <c r="G155" s="23">
        <f>'СВОД 2013'!$B$219</f>
        <v>3.01</v>
      </c>
      <c r="H155" s="7">
        <f t="shared" si="9"/>
        <v>0</v>
      </c>
      <c r="I155" s="10">
        <v>0</v>
      </c>
      <c r="J155" s="9">
        <f t="shared" si="10"/>
        <v>0</v>
      </c>
    </row>
    <row r="156" spans="1:10" ht="15.95" customHeight="1" x14ac:dyDescent="0.25">
      <c r="A156" s="85" t="str">
        <f>'СВОД 2013'!$A156</f>
        <v>Парамонова С. Н.</v>
      </c>
      <c r="B156" s="2">
        <v>135</v>
      </c>
      <c r="C156" s="18"/>
      <c r="D156" s="26">
        <f>Июнь!E156</f>
        <v>2.86</v>
      </c>
      <c r="E156" s="8">
        <v>3.09</v>
      </c>
      <c r="F156" s="7">
        <f t="shared" si="6"/>
        <v>0.22999999999999998</v>
      </c>
      <c r="G156" s="23">
        <f>'СВОД 2013'!$B$219</f>
        <v>3.01</v>
      </c>
      <c r="H156" s="7">
        <f>ROUND(F156*G156,2)</f>
        <v>0.69</v>
      </c>
      <c r="I156" s="10">
        <v>0</v>
      </c>
      <c r="J156" s="9">
        <f t="shared" si="10"/>
        <v>0.69</v>
      </c>
    </row>
    <row r="157" spans="1:10" ht="15.95" hidden="1" customHeight="1" x14ac:dyDescent="0.25">
      <c r="A157" s="4">
        <f>'СВОД 2013'!$A157</f>
        <v>0</v>
      </c>
      <c r="B157" s="2">
        <v>136</v>
      </c>
      <c r="C157" s="18"/>
      <c r="D157" s="26">
        <f>Июнь!E157</f>
        <v>0</v>
      </c>
      <c r="E157" s="8"/>
      <c r="F157" s="7">
        <f t="shared" si="6"/>
        <v>0</v>
      </c>
      <c r="G157" s="23">
        <f>'СВОД 2013'!$B$219</f>
        <v>3.01</v>
      </c>
      <c r="H157" s="7">
        <f t="shared" si="9"/>
        <v>0</v>
      </c>
      <c r="I157" s="10">
        <v>0</v>
      </c>
      <c r="J157" s="9">
        <f t="shared" si="10"/>
        <v>0</v>
      </c>
    </row>
    <row r="158" spans="1:10" ht="15.95" hidden="1" customHeight="1" x14ac:dyDescent="0.25">
      <c r="A158" s="4">
        <f>'СВОД 2013'!$A158</f>
        <v>0</v>
      </c>
      <c r="B158" s="2">
        <v>137</v>
      </c>
      <c r="C158" s="18"/>
      <c r="D158" s="26">
        <f>Июнь!E158</f>
        <v>0</v>
      </c>
      <c r="E158" s="8"/>
      <c r="F158" s="7">
        <f t="shared" si="6"/>
        <v>0</v>
      </c>
      <c r="G158" s="23">
        <f>'СВОД 2013'!$B$219</f>
        <v>3.01</v>
      </c>
      <c r="H158" s="7">
        <f t="shared" si="9"/>
        <v>0</v>
      </c>
      <c r="I158" s="10">
        <v>0</v>
      </c>
      <c r="J158" s="9">
        <f t="shared" si="10"/>
        <v>0</v>
      </c>
    </row>
    <row r="159" spans="1:10" ht="15.95" hidden="1" customHeight="1" x14ac:dyDescent="0.25">
      <c r="A159" s="4">
        <f>'СВОД 2013'!$A159</f>
        <v>0</v>
      </c>
      <c r="B159" s="2">
        <v>138</v>
      </c>
      <c r="C159" s="18"/>
      <c r="D159" s="26">
        <f>Июнь!E159</f>
        <v>0</v>
      </c>
      <c r="E159" s="8"/>
      <c r="F159" s="7">
        <f t="shared" si="6"/>
        <v>0</v>
      </c>
      <c r="G159" s="23">
        <f>'СВОД 2013'!$B$219</f>
        <v>3.01</v>
      </c>
      <c r="H159" s="7">
        <f t="shared" si="9"/>
        <v>0</v>
      </c>
      <c r="I159" s="10">
        <v>0</v>
      </c>
      <c r="J159" s="9">
        <f t="shared" si="10"/>
        <v>0</v>
      </c>
    </row>
    <row r="160" spans="1:10" ht="15.95" customHeight="1" x14ac:dyDescent="0.25">
      <c r="A160" s="4" t="str">
        <f>'СВОД 2013'!$A160</f>
        <v>Клепикова Е. В.</v>
      </c>
      <c r="B160" s="2">
        <v>139</v>
      </c>
      <c r="C160" s="18"/>
      <c r="D160" s="26">
        <f>Июнь!E160</f>
        <v>0</v>
      </c>
      <c r="E160" s="8"/>
      <c r="F160" s="7">
        <f t="shared" si="6"/>
        <v>0</v>
      </c>
      <c r="G160" s="23">
        <f>'СВОД 2013'!$B$219</f>
        <v>3.01</v>
      </c>
      <c r="H160" s="7">
        <f t="shared" si="9"/>
        <v>0</v>
      </c>
      <c r="I160" s="10">
        <v>0</v>
      </c>
      <c r="J160" s="9">
        <f t="shared" si="10"/>
        <v>0</v>
      </c>
    </row>
    <row r="161" spans="1:10" ht="15.95" customHeight="1" x14ac:dyDescent="0.25">
      <c r="A161" s="4" t="str">
        <f>'СВОД 2013'!$A161</f>
        <v>Назаренков А.Н.</v>
      </c>
      <c r="B161" s="2">
        <v>140</v>
      </c>
      <c r="C161" s="18"/>
      <c r="D161" s="26">
        <f>Июнь!E161</f>
        <v>0</v>
      </c>
      <c r="E161" s="8"/>
      <c r="F161" s="7">
        <f t="shared" si="6"/>
        <v>0</v>
      </c>
      <c r="G161" s="23">
        <f>'СВОД 2013'!$B$219</f>
        <v>3.01</v>
      </c>
      <c r="H161" s="7">
        <f t="shared" si="9"/>
        <v>0</v>
      </c>
      <c r="I161" s="10">
        <v>0</v>
      </c>
      <c r="J161" s="9">
        <f t="shared" si="10"/>
        <v>0</v>
      </c>
    </row>
    <row r="162" spans="1:10" ht="15.95" customHeight="1" x14ac:dyDescent="0.25">
      <c r="A162" s="4" t="str">
        <f>'СВОД 2013'!$A162</f>
        <v>Петропавловская О. В.</v>
      </c>
      <c r="B162" s="2">
        <v>140</v>
      </c>
      <c r="C162" s="3" t="s">
        <v>120</v>
      </c>
      <c r="D162" s="26">
        <f>Июнь!E162</f>
        <v>0</v>
      </c>
      <c r="E162" s="8"/>
      <c r="F162" s="7">
        <f t="shared" si="6"/>
        <v>0</v>
      </c>
      <c r="G162" s="23">
        <f>'СВОД 2013'!$B$219</f>
        <v>3.01</v>
      </c>
      <c r="H162" s="7">
        <f t="shared" si="9"/>
        <v>0</v>
      </c>
      <c r="I162" s="10">
        <v>0</v>
      </c>
      <c r="J162" s="9">
        <f t="shared" si="10"/>
        <v>0</v>
      </c>
    </row>
    <row r="163" spans="1:10" ht="15.95" hidden="1" customHeight="1" x14ac:dyDescent="0.25">
      <c r="A163" s="4">
        <f>'СВОД 2013'!$A163</f>
        <v>0</v>
      </c>
      <c r="B163" s="2">
        <v>141</v>
      </c>
      <c r="C163" s="18"/>
      <c r="D163" s="26">
        <f>Июнь!E163</f>
        <v>0</v>
      </c>
      <c r="E163" s="8"/>
      <c r="F163" s="7">
        <f t="shared" si="6"/>
        <v>0</v>
      </c>
      <c r="G163" s="23">
        <f>'СВОД 2013'!$B$219</f>
        <v>3.01</v>
      </c>
      <c r="H163" s="7">
        <f t="shared" si="9"/>
        <v>0</v>
      </c>
      <c r="I163" s="10">
        <v>0</v>
      </c>
      <c r="J163" s="9">
        <f t="shared" si="10"/>
        <v>0</v>
      </c>
    </row>
    <row r="164" spans="1:10" ht="15.95" hidden="1" customHeight="1" x14ac:dyDescent="0.25">
      <c r="A164" s="4">
        <f>'СВОД 2013'!$A164</f>
        <v>0</v>
      </c>
      <c r="B164" s="2">
        <v>142</v>
      </c>
      <c r="C164" s="18"/>
      <c r="D164" s="26">
        <f>Июнь!E164</f>
        <v>0</v>
      </c>
      <c r="E164" s="8"/>
      <c r="F164" s="7">
        <f t="shared" si="6"/>
        <v>0</v>
      </c>
      <c r="G164" s="23">
        <f>'СВОД 2013'!$B$219</f>
        <v>3.01</v>
      </c>
      <c r="H164" s="7">
        <f t="shared" si="9"/>
        <v>0</v>
      </c>
      <c r="I164" s="10">
        <v>0</v>
      </c>
      <c r="J164" s="9">
        <f t="shared" si="10"/>
        <v>0</v>
      </c>
    </row>
    <row r="165" spans="1:10" ht="15.95" hidden="1" customHeight="1" x14ac:dyDescent="0.25">
      <c r="A165" s="4">
        <f>'СВОД 2013'!$A165</f>
        <v>0</v>
      </c>
      <c r="B165" s="2">
        <v>142</v>
      </c>
      <c r="C165" s="3" t="s">
        <v>120</v>
      </c>
      <c r="D165" s="26">
        <f>Июнь!E165</f>
        <v>0</v>
      </c>
      <c r="E165" s="8"/>
      <c r="F165" s="7">
        <f t="shared" si="6"/>
        <v>0</v>
      </c>
      <c r="G165" s="23">
        <f>'СВОД 2013'!$B$219</f>
        <v>3.01</v>
      </c>
      <c r="H165" s="7">
        <f t="shared" si="9"/>
        <v>0</v>
      </c>
      <c r="I165" s="10">
        <v>0</v>
      </c>
      <c r="J165" s="9">
        <f t="shared" si="10"/>
        <v>0</v>
      </c>
    </row>
    <row r="166" spans="1:10" ht="15.95" hidden="1" customHeight="1" x14ac:dyDescent="0.25">
      <c r="A166" s="4">
        <f>'СВОД 2013'!$A166</f>
        <v>0</v>
      </c>
      <c r="B166" s="2">
        <v>143</v>
      </c>
      <c r="C166" s="18"/>
      <c r="D166" s="26">
        <f>Июнь!E166</f>
        <v>0</v>
      </c>
      <c r="E166" s="8"/>
      <c r="F166" s="7">
        <f t="shared" si="6"/>
        <v>0</v>
      </c>
      <c r="G166" s="23">
        <f>'СВОД 2013'!$B$219</f>
        <v>3.01</v>
      </c>
      <c r="H166" s="7">
        <f t="shared" si="9"/>
        <v>0</v>
      </c>
      <c r="I166" s="10">
        <v>0</v>
      </c>
      <c r="J166" s="9">
        <f t="shared" si="10"/>
        <v>0</v>
      </c>
    </row>
    <row r="167" spans="1:10" ht="15.95" hidden="1" customHeight="1" x14ac:dyDescent="0.25">
      <c r="A167" s="4">
        <f>'СВОД 2013'!$A167</f>
        <v>0</v>
      </c>
      <c r="B167" s="2">
        <v>144</v>
      </c>
      <c r="C167" s="18"/>
      <c r="D167" s="26">
        <f>Июнь!E167</f>
        <v>0</v>
      </c>
      <c r="E167" s="8"/>
      <c r="F167" s="7">
        <f t="shared" si="6"/>
        <v>0</v>
      </c>
      <c r="G167" s="23">
        <f>'СВОД 2013'!$B$219</f>
        <v>3.01</v>
      </c>
      <c r="H167" s="7">
        <f t="shared" si="9"/>
        <v>0</v>
      </c>
      <c r="I167" s="10">
        <v>0</v>
      </c>
      <c r="J167" s="9">
        <f t="shared" si="10"/>
        <v>0</v>
      </c>
    </row>
    <row r="168" spans="1:10" ht="15.95" customHeight="1" x14ac:dyDescent="0.25">
      <c r="A168" s="4" t="str">
        <f>'СВОД 2013'!$A168</f>
        <v>Барабанова Н. А.</v>
      </c>
      <c r="B168" s="2">
        <v>145</v>
      </c>
      <c r="C168" s="18"/>
      <c r="D168" s="26">
        <f>Июнь!E168</f>
        <v>0</v>
      </c>
      <c r="E168" s="8"/>
      <c r="F168" s="7">
        <f t="shared" si="6"/>
        <v>0</v>
      </c>
      <c r="G168" s="23">
        <f>'СВОД 2013'!$B$219</f>
        <v>3.01</v>
      </c>
      <c r="H168" s="7">
        <f t="shared" si="9"/>
        <v>0</v>
      </c>
      <c r="I168" s="10">
        <v>0</v>
      </c>
      <c r="J168" s="9">
        <f t="shared" si="10"/>
        <v>0</v>
      </c>
    </row>
    <row r="169" spans="1:10" ht="15.95" hidden="1" customHeight="1" x14ac:dyDescent="0.25">
      <c r="A169" s="4">
        <f>'СВОД 2013'!$A169</f>
        <v>0</v>
      </c>
      <c r="B169" s="2">
        <v>146</v>
      </c>
      <c r="C169" s="18"/>
      <c r="D169" s="26">
        <f>Июнь!E169</f>
        <v>0</v>
      </c>
      <c r="E169" s="8"/>
      <c r="F169" s="7">
        <f t="shared" si="6"/>
        <v>0</v>
      </c>
      <c r="G169" s="23">
        <f>'СВОД 2013'!$B$219</f>
        <v>3.01</v>
      </c>
      <c r="H169" s="7">
        <f t="shared" si="9"/>
        <v>0</v>
      </c>
      <c r="I169" s="10">
        <v>0</v>
      </c>
      <c r="J169" s="9">
        <f t="shared" si="10"/>
        <v>0</v>
      </c>
    </row>
    <row r="170" spans="1:10" ht="15.95" hidden="1" customHeight="1" x14ac:dyDescent="0.25">
      <c r="A170" s="4">
        <f>'СВОД 2013'!$A170</f>
        <v>0</v>
      </c>
      <c r="B170" s="2">
        <v>147</v>
      </c>
      <c r="C170" s="18"/>
      <c r="D170" s="26">
        <f>Июнь!E170</f>
        <v>0</v>
      </c>
      <c r="E170" s="8"/>
      <c r="F170" s="7">
        <f t="shared" si="6"/>
        <v>0</v>
      </c>
      <c r="G170" s="23">
        <f>'СВОД 2013'!$B$219</f>
        <v>3.01</v>
      </c>
      <c r="H170" s="7">
        <f t="shared" si="9"/>
        <v>0</v>
      </c>
      <c r="I170" s="10">
        <v>0</v>
      </c>
      <c r="J170" s="9">
        <f t="shared" si="10"/>
        <v>0</v>
      </c>
    </row>
    <row r="171" spans="1:10" ht="15.95" customHeight="1" x14ac:dyDescent="0.25">
      <c r="A171" s="4" t="str">
        <f>'СВОД 2013'!$A171</f>
        <v>Еременко А. А.</v>
      </c>
      <c r="B171" s="3">
        <v>148</v>
      </c>
      <c r="C171" s="18"/>
      <c r="D171" s="26">
        <f>Июнь!E171</f>
        <v>0</v>
      </c>
      <c r="E171" s="8"/>
      <c r="F171" s="7">
        <f t="shared" si="6"/>
        <v>0</v>
      </c>
      <c r="G171" s="23">
        <f>'СВОД 2013'!$B$219</f>
        <v>3.01</v>
      </c>
      <c r="H171" s="7">
        <f t="shared" si="9"/>
        <v>0</v>
      </c>
      <c r="I171" s="10">
        <v>0</v>
      </c>
      <c r="J171" s="9">
        <f t="shared" si="10"/>
        <v>0</v>
      </c>
    </row>
    <row r="172" spans="1:10" ht="15.95" customHeight="1" x14ac:dyDescent="0.25">
      <c r="A172" s="85" t="str">
        <f>'СВОД 2013'!$A172</f>
        <v>Осипова М. И.</v>
      </c>
      <c r="B172" s="2">
        <v>149</v>
      </c>
      <c r="C172" s="18"/>
      <c r="D172" s="26">
        <f>Июнь!E172</f>
        <v>25.9</v>
      </c>
      <c r="E172" s="8">
        <v>69.260000000000005</v>
      </c>
      <c r="F172" s="7">
        <f t="shared" si="6"/>
        <v>43.360000000000007</v>
      </c>
      <c r="G172" s="23">
        <f>'СВОД 2013'!$B$219</f>
        <v>3.01</v>
      </c>
      <c r="H172" s="7">
        <f>ROUND(F172*G172,2)</f>
        <v>130.51</v>
      </c>
      <c r="I172" s="10">
        <v>0</v>
      </c>
      <c r="J172" s="9">
        <f t="shared" si="10"/>
        <v>130.51</v>
      </c>
    </row>
    <row r="173" spans="1:10" ht="15.95" customHeight="1" x14ac:dyDescent="0.25">
      <c r="A173" s="4" t="str">
        <f>'СВОД 2013'!$A173</f>
        <v>Осипова М. И.</v>
      </c>
      <c r="B173" s="2">
        <v>150</v>
      </c>
      <c r="C173" s="18"/>
      <c r="D173" s="26">
        <f>Июнь!E173</f>
        <v>0</v>
      </c>
      <c r="E173" s="8"/>
      <c r="F173" s="7">
        <f t="shared" si="6"/>
        <v>0</v>
      </c>
      <c r="G173" s="23">
        <f>'СВОД 2013'!$B$219</f>
        <v>3.01</v>
      </c>
      <c r="H173" s="7">
        <f t="shared" si="9"/>
        <v>0</v>
      </c>
      <c r="I173" s="10">
        <v>0</v>
      </c>
      <c r="J173" s="9">
        <f t="shared" si="10"/>
        <v>0</v>
      </c>
    </row>
    <row r="174" spans="1:10" ht="15.95" customHeight="1" x14ac:dyDescent="0.25">
      <c r="A174" s="4" t="str">
        <f>'СВОД 2013'!$A174</f>
        <v>Тепикин С.В.</v>
      </c>
      <c r="B174" s="2">
        <v>151</v>
      </c>
      <c r="C174" s="18"/>
      <c r="D174" s="26">
        <f>Июнь!E174</f>
        <v>0</v>
      </c>
      <c r="E174" s="8"/>
      <c r="F174" s="7">
        <f t="shared" si="6"/>
        <v>0</v>
      </c>
      <c r="G174" s="23">
        <f>'СВОД 2013'!$B$219</f>
        <v>3.01</v>
      </c>
      <c r="H174" s="7">
        <f t="shared" si="9"/>
        <v>0</v>
      </c>
      <c r="I174" s="10">
        <v>0</v>
      </c>
      <c r="J174" s="9">
        <f t="shared" si="10"/>
        <v>0</v>
      </c>
    </row>
    <row r="175" spans="1:10" ht="15.95" customHeight="1" x14ac:dyDescent="0.25">
      <c r="A175" s="4" t="str">
        <f>'СВОД 2013'!$A175</f>
        <v>Шендарова Л. Н.</v>
      </c>
      <c r="B175" s="2">
        <v>152</v>
      </c>
      <c r="C175" s="18"/>
      <c r="D175" s="26">
        <f>Июнь!E175</f>
        <v>0</v>
      </c>
      <c r="E175" s="8"/>
      <c r="F175" s="7">
        <f t="shared" si="6"/>
        <v>0</v>
      </c>
      <c r="G175" s="23">
        <f>'СВОД 2013'!$B$219</f>
        <v>3.01</v>
      </c>
      <c r="H175" s="7">
        <f t="shared" si="9"/>
        <v>0</v>
      </c>
      <c r="I175" s="10">
        <v>0</v>
      </c>
      <c r="J175" s="9">
        <f t="shared" si="10"/>
        <v>0</v>
      </c>
    </row>
    <row r="176" spans="1:10" ht="15.95" customHeight="1" x14ac:dyDescent="0.25">
      <c r="A176" s="85" t="str">
        <f>'СВОД 2013'!$A176</f>
        <v>Шевкунова Е. Ю.</v>
      </c>
      <c r="B176" s="2">
        <v>153</v>
      </c>
      <c r="C176" s="18"/>
      <c r="D176" s="26">
        <f>Июнь!E176</f>
        <v>0.73</v>
      </c>
      <c r="E176" s="8">
        <v>12.9</v>
      </c>
      <c r="F176" s="7">
        <f t="shared" si="6"/>
        <v>12.17</v>
      </c>
      <c r="G176" s="23">
        <f>'СВОД 2013'!$B$219</f>
        <v>3.01</v>
      </c>
      <c r="H176" s="7">
        <f>ROUND(F176*G176,2)</f>
        <v>36.630000000000003</v>
      </c>
      <c r="I176" s="10">
        <v>412</v>
      </c>
      <c r="J176" s="9">
        <f t="shared" si="10"/>
        <v>-375.37</v>
      </c>
    </row>
    <row r="177" spans="1:10" ht="15.95" hidden="1" customHeight="1" x14ac:dyDescent="0.25">
      <c r="A177" s="4">
        <f>'СВОД 2013'!$A177</f>
        <v>0</v>
      </c>
      <c r="B177" s="2">
        <v>153</v>
      </c>
      <c r="C177" s="3" t="s">
        <v>120</v>
      </c>
      <c r="D177" s="26">
        <f>Июнь!E177</f>
        <v>0</v>
      </c>
      <c r="E177" s="8"/>
      <c r="F177" s="7">
        <f t="shared" si="6"/>
        <v>0</v>
      </c>
      <c r="G177" s="23">
        <f>'СВОД 2013'!$B$219</f>
        <v>3.01</v>
      </c>
      <c r="H177" s="7">
        <f t="shared" si="9"/>
        <v>0</v>
      </c>
      <c r="I177" s="10">
        <v>0</v>
      </c>
      <c r="J177" s="9">
        <f t="shared" si="10"/>
        <v>0</v>
      </c>
    </row>
    <row r="178" spans="1:10" ht="15.95" customHeight="1" x14ac:dyDescent="0.25">
      <c r="A178" s="4" t="str">
        <f>'СВОД 2013'!$A178</f>
        <v>Мошенец Т. М.</v>
      </c>
      <c r="B178" s="2">
        <v>154</v>
      </c>
      <c r="C178" s="18"/>
      <c r="D178" s="26">
        <f>Июнь!E178</f>
        <v>0</v>
      </c>
      <c r="E178" s="8"/>
      <c r="F178" s="7">
        <f t="shared" si="6"/>
        <v>0</v>
      </c>
      <c r="G178" s="23">
        <f>'СВОД 2013'!$B$219</f>
        <v>3.01</v>
      </c>
      <c r="H178" s="7">
        <f t="shared" si="9"/>
        <v>0</v>
      </c>
      <c r="I178" s="10">
        <v>0</v>
      </c>
      <c r="J178" s="9">
        <f t="shared" si="10"/>
        <v>0</v>
      </c>
    </row>
    <row r="179" spans="1:10" ht="15.95" customHeight="1" x14ac:dyDescent="0.25">
      <c r="A179" s="4" t="str">
        <f>'СВОД 2013'!$A179</f>
        <v>Круглова Е. В.</v>
      </c>
      <c r="B179" s="2">
        <v>155</v>
      </c>
      <c r="C179" s="18"/>
      <c r="D179" s="26">
        <f>Июнь!E179</f>
        <v>0</v>
      </c>
      <c r="E179" s="8"/>
      <c r="F179" s="7">
        <f t="shared" si="6"/>
        <v>0</v>
      </c>
      <c r="G179" s="23">
        <f>'СВОД 2013'!$B$219</f>
        <v>3.01</v>
      </c>
      <c r="H179" s="7">
        <f t="shared" si="9"/>
        <v>0</v>
      </c>
      <c r="I179" s="10">
        <v>0</v>
      </c>
      <c r="J179" s="9">
        <f t="shared" si="10"/>
        <v>0</v>
      </c>
    </row>
    <row r="180" spans="1:10" ht="15.95" customHeight="1" x14ac:dyDescent="0.25">
      <c r="A180" s="4" t="str">
        <f>'СВОД 2013'!$A180</f>
        <v>Лаврентьев И. М.</v>
      </c>
      <c r="B180" s="2">
        <v>156</v>
      </c>
      <c r="C180" s="18"/>
      <c r="D180" s="26">
        <f>Июнь!E180</f>
        <v>0</v>
      </c>
      <c r="E180" s="8"/>
      <c r="F180" s="7">
        <f t="shared" si="6"/>
        <v>0</v>
      </c>
      <c r="G180" s="23">
        <f>'СВОД 2013'!$B$219</f>
        <v>3.01</v>
      </c>
      <c r="H180" s="7">
        <f t="shared" si="9"/>
        <v>0</v>
      </c>
      <c r="I180" s="10">
        <v>0</v>
      </c>
      <c r="J180" s="9">
        <f t="shared" si="10"/>
        <v>0</v>
      </c>
    </row>
    <row r="181" spans="1:10" ht="15.95" customHeight="1" x14ac:dyDescent="0.25">
      <c r="A181" s="85" t="str">
        <f>'СВОД 2013'!$A181</f>
        <v>Рачек Л.И.</v>
      </c>
      <c r="B181" s="2">
        <v>157</v>
      </c>
      <c r="C181" s="18"/>
      <c r="D181" s="26">
        <f>Июнь!E181</f>
        <v>0.9</v>
      </c>
      <c r="E181" s="8">
        <v>49.41</v>
      </c>
      <c r="F181" s="7">
        <f t="shared" si="6"/>
        <v>48.51</v>
      </c>
      <c r="G181" s="23">
        <f>'СВОД 2013'!$B$219</f>
        <v>3.01</v>
      </c>
      <c r="H181" s="7">
        <f>ROUND(F181*G181,2)</f>
        <v>146.02000000000001</v>
      </c>
      <c r="I181" s="10">
        <v>0</v>
      </c>
      <c r="J181" s="9">
        <f t="shared" si="10"/>
        <v>146.02000000000001</v>
      </c>
    </row>
    <row r="182" spans="1:10" ht="15.95" customHeight="1" x14ac:dyDescent="0.25">
      <c r="A182" s="4" t="str">
        <f>'СВОД 2013'!$A182</f>
        <v>Кривоносов О. В.</v>
      </c>
      <c r="B182" s="2">
        <v>158</v>
      </c>
      <c r="C182" s="18"/>
      <c r="D182" s="26">
        <f>Июнь!E182</f>
        <v>0</v>
      </c>
      <c r="E182" s="8"/>
      <c r="F182" s="7">
        <f t="shared" si="6"/>
        <v>0</v>
      </c>
      <c r="G182" s="23">
        <f>'СВОД 2013'!$B$219</f>
        <v>3.01</v>
      </c>
      <c r="H182" s="7">
        <f t="shared" si="9"/>
        <v>0</v>
      </c>
      <c r="I182" s="10">
        <v>0</v>
      </c>
      <c r="J182" s="9">
        <f t="shared" si="10"/>
        <v>0</v>
      </c>
    </row>
    <row r="183" spans="1:10" ht="15.95" customHeight="1" x14ac:dyDescent="0.25">
      <c r="A183" s="4" t="str">
        <f>'СВОД 2013'!$A183</f>
        <v>Рулева И. Ю.</v>
      </c>
      <c r="B183" s="2">
        <v>159</v>
      </c>
      <c r="C183" s="18"/>
      <c r="D183" s="26">
        <f>Июнь!E183</f>
        <v>0</v>
      </c>
      <c r="E183" s="8"/>
      <c r="F183" s="7">
        <f t="shared" si="6"/>
        <v>0</v>
      </c>
      <c r="G183" s="23">
        <f>'СВОД 2013'!$B$219</f>
        <v>3.01</v>
      </c>
      <c r="H183" s="7">
        <f t="shared" si="9"/>
        <v>0</v>
      </c>
      <c r="I183" s="10">
        <v>0</v>
      </c>
      <c r="J183" s="9">
        <f t="shared" si="10"/>
        <v>0</v>
      </c>
    </row>
    <row r="184" spans="1:10" ht="15.95" customHeight="1" x14ac:dyDescent="0.25">
      <c r="A184" s="4" t="str">
        <f>'СВОД 2013'!$A184</f>
        <v>Артемов В. Г.</v>
      </c>
      <c r="B184" s="2">
        <v>160</v>
      </c>
      <c r="C184" s="18"/>
      <c r="D184" s="49">
        <v>0</v>
      </c>
      <c r="E184" s="51"/>
      <c r="F184" s="7">
        <f t="shared" si="6"/>
        <v>0</v>
      </c>
      <c r="G184" s="23">
        <f>'СВОД 2013'!$B$219</f>
        <v>3.01</v>
      </c>
      <c r="H184" s="7">
        <f t="shared" si="9"/>
        <v>0</v>
      </c>
      <c r="I184" s="10">
        <v>0</v>
      </c>
      <c r="J184" s="9">
        <f t="shared" si="10"/>
        <v>0</v>
      </c>
    </row>
    <row r="185" spans="1:10" ht="15.95" customHeight="1" x14ac:dyDescent="0.25">
      <c r="A185" s="4" t="str">
        <f>'СВОД 2013'!$A185</f>
        <v>Артемов В. Г.</v>
      </c>
      <c r="B185" s="2">
        <v>161</v>
      </c>
      <c r="C185" s="18"/>
      <c r="D185" s="26">
        <f>Июнь!E185</f>
        <v>0</v>
      </c>
      <c r="E185" s="8"/>
      <c r="F185" s="7">
        <f t="shared" si="6"/>
        <v>0</v>
      </c>
      <c r="G185" s="23">
        <f>'СВОД 2013'!$B$219</f>
        <v>3.01</v>
      </c>
      <c r="H185" s="7">
        <f t="shared" si="9"/>
        <v>0</v>
      </c>
      <c r="I185" s="10">
        <v>0</v>
      </c>
      <c r="J185" s="9">
        <f t="shared" si="10"/>
        <v>0</v>
      </c>
    </row>
    <row r="186" spans="1:10" ht="15.95" customHeight="1" x14ac:dyDescent="0.25">
      <c r="A186" s="4" t="str">
        <f>'СВОД 2013'!$A186</f>
        <v>Шереметьев М. В.</v>
      </c>
      <c r="B186" s="2">
        <v>162</v>
      </c>
      <c r="C186" s="18"/>
      <c r="D186" s="26">
        <f>Июнь!E186</f>
        <v>0</v>
      </c>
      <c r="E186" s="8"/>
      <c r="F186" s="7">
        <f t="shared" si="6"/>
        <v>0</v>
      </c>
      <c r="G186" s="23">
        <f>'СВОД 2013'!$B$219</f>
        <v>3.01</v>
      </c>
      <c r="H186" s="7">
        <f t="shared" si="9"/>
        <v>0</v>
      </c>
      <c r="I186" s="10">
        <v>0</v>
      </c>
      <c r="J186" s="9">
        <f t="shared" si="10"/>
        <v>0</v>
      </c>
    </row>
    <row r="187" spans="1:10" ht="15.95" customHeight="1" x14ac:dyDescent="0.25">
      <c r="A187" s="4" t="str">
        <f>'СВОД 2013'!$A187</f>
        <v>Фролова Л. Н.</v>
      </c>
      <c r="B187" s="2">
        <v>163</v>
      </c>
      <c r="C187" s="18"/>
      <c r="D187" s="26">
        <f>Июнь!E187</f>
        <v>0</v>
      </c>
      <c r="E187" s="8"/>
      <c r="F187" s="7">
        <f t="shared" si="6"/>
        <v>0</v>
      </c>
      <c r="G187" s="23">
        <f>'СВОД 2013'!$B$219</f>
        <v>3.01</v>
      </c>
      <c r="H187" s="7">
        <f t="shared" si="9"/>
        <v>0</v>
      </c>
      <c r="I187" s="10">
        <v>0</v>
      </c>
      <c r="J187" s="9">
        <f t="shared" si="10"/>
        <v>0</v>
      </c>
    </row>
    <row r="188" spans="1:10" ht="15.95" hidden="1" customHeight="1" x14ac:dyDescent="0.25">
      <c r="A188" s="4">
        <f>'СВОД 2013'!$A188</f>
        <v>0</v>
      </c>
      <c r="B188" s="2">
        <v>164</v>
      </c>
      <c r="C188" s="18"/>
      <c r="D188" s="26">
        <f>Июнь!E188</f>
        <v>0</v>
      </c>
      <c r="E188" s="8"/>
      <c r="F188" s="7">
        <f t="shared" si="6"/>
        <v>0</v>
      </c>
      <c r="G188" s="23">
        <f>'СВОД 2013'!$B$219</f>
        <v>3.01</v>
      </c>
      <c r="H188" s="7">
        <f t="shared" si="9"/>
        <v>0</v>
      </c>
      <c r="I188" s="10">
        <v>0</v>
      </c>
      <c r="J188" s="9">
        <f t="shared" si="10"/>
        <v>0</v>
      </c>
    </row>
    <row r="189" spans="1:10" ht="15.95" customHeight="1" x14ac:dyDescent="0.25">
      <c r="A189" s="4" t="str">
        <f>'СВОД 2013'!$A189</f>
        <v>Шахомиров А. А.</v>
      </c>
      <c r="B189" s="2">
        <v>165</v>
      </c>
      <c r="C189" s="18"/>
      <c r="D189" s="26">
        <f>Июнь!E189</f>
        <v>0</v>
      </c>
      <c r="E189" s="8"/>
      <c r="F189" s="7">
        <f t="shared" si="6"/>
        <v>0</v>
      </c>
      <c r="G189" s="23">
        <f>'СВОД 2013'!$B$219</f>
        <v>3.01</v>
      </c>
      <c r="H189" s="7">
        <f t="shared" si="9"/>
        <v>0</v>
      </c>
      <c r="I189" s="10">
        <v>0</v>
      </c>
      <c r="J189" s="9">
        <f t="shared" si="10"/>
        <v>0</v>
      </c>
    </row>
    <row r="190" spans="1:10" ht="21" customHeight="1" x14ac:dyDescent="0.25">
      <c r="A190" s="85" t="str">
        <f>'СВОД 2013'!$A190</f>
        <v>Игнашкина М. А.</v>
      </c>
      <c r="B190" s="2">
        <v>166</v>
      </c>
      <c r="C190" s="18"/>
      <c r="D190" s="26">
        <f>Июнь!E190</f>
        <v>8.58</v>
      </c>
      <c r="E190" s="8">
        <v>58.18</v>
      </c>
      <c r="F190" s="7">
        <f t="shared" si="6"/>
        <v>49.6</v>
      </c>
      <c r="G190" s="23">
        <f>'СВОД 2013'!$B$219</f>
        <v>3.01</v>
      </c>
      <c r="H190" s="7">
        <f>ROUND(F190*G190,2)</f>
        <v>149.30000000000001</v>
      </c>
      <c r="I190" s="10">
        <v>0</v>
      </c>
      <c r="J190" s="9">
        <f t="shared" si="10"/>
        <v>149.30000000000001</v>
      </c>
    </row>
    <row r="191" spans="1:10" ht="15.95" customHeight="1" x14ac:dyDescent="0.25">
      <c r="A191" s="4" t="str">
        <f>'СВОД 2013'!$A191</f>
        <v>Воронова О.А.</v>
      </c>
      <c r="B191" s="2">
        <v>167</v>
      </c>
      <c r="C191" s="18"/>
      <c r="D191" s="26">
        <f>Июнь!E191</f>
        <v>0</v>
      </c>
      <c r="E191" s="8"/>
      <c r="F191" s="7">
        <f t="shared" si="6"/>
        <v>0</v>
      </c>
      <c r="G191" s="23">
        <f>'СВОД 2013'!$B$219</f>
        <v>3.01</v>
      </c>
      <c r="H191" s="7">
        <f t="shared" si="9"/>
        <v>0</v>
      </c>
      <c r="I191" s="10">
        <v>0</v>
      </c>
      <c r="J191" s="9">
        <f t="shared" si="10"/>
        <v>0</v>
      </c>
    </row>
    <row r="192" spans="1:10" ht="15.95" customHeight="1" x14ac:dyDescent="0.25">
      <c r="A192" s="4" t="str">
        <f>'СВОД 2013'!$A192</f>
        <v>Ишова Л. И.</v>
      </c>
      <c r="B192" s="2">
        <v>168</v>
      </c>
      <c r="C192" s="18"/>
      <c r="D192" s="26">
        <f>Июнь!E192</f>
        <v>0</v>
      </c>
      <c r="E192" s="8"/>
      <c r="F192" s="7">
        <f t="shared" si="6"/>
        <v>0</v>
      </c>
      <c r="G192" s="23">
        <f>'СВОД 2013'!$B$219</f>
        <v>3.01</v>
      </c>
      <c r="H192" s="7">
        <f t="shared" si="9"/>
        <v>0</v>
      </c>
      <c r="I192" s="10">
        <v>0</v>
      </c>
      <c r="J192" s="9">
        <f t="shared" si="10"/>
        <v>0</v>
      </c>
    </row>
    <row r="193" spans="1:10" ht="15.95" customHeight="1" x14ac:dyDescent="0.25">
      <c r="A193" s="4" t="str">
        <f>'СВОД 2013'!$A193</f>
        <v>Шукевич О. И.</v>
      </c>
      <c r="B193" s="2">
        <v>169</v>
      </c>
      <c r="C193" s="18"/>
      <c r="D193" s="26">
        <f>Июнь!E193</f>
        <v>0</v>
      </c>
      <c r="E193" s="8"/>
      <c r="F193" s="7">
        <f t="shared" si="6"/>
        <v>0</v>
      </c>
      <c r="G193" s="23">
        <f>'СВОД 2013'!$B$219</f>
        <v>3.01</v>
      </c>
      <c r="H193" s="7">
        <f t="shared" si="9"/>
        <v>0</v>
      </c>
      <c r="I193" s="10">
        <v>0</v>
      </c>
      <c r="J193" s="9">
        <f t="shared" si="10"/>
        <v>0</v>
      </c>
    </row>
    <row r="194" spans="1:10" ht="15.95" customHeight="1" x14ac:dyDescent="0.25">
      <c r="A194" s="4" t="str">
        <f>'СВОД 2013'!$A194</f>
        <v>Шукевич О. И.</v>
      </c>
      <c r="B194" s="2">
        <v>169</v>
      </c>
      <c r="C194" s="3" t="s">
        <v>120</v>
      </c>
      <c r="D194" s="26">
        <f>Июнь!E194</f>
        <v>0</v>
      </c>
      <c r="E194" s="8"/>
      <c r="F194" s="7">
        <f t="shared" si="6"/>
        <v>0</v>
      </c>
      <c r="G194" s="23">
        <f>'СВОД 2013'!$B$219</f>
        <v>3.01</v>
      </c>
      <c r="H194" s="7">
        <f t="shared" si="9"/>
        <v>0</v>
      </c>
      <c r="I194" s="10">
        <v>0</v>
      </c>
      <c r="J194" s="9">
        <f t="shared" si="10"/>
        <v>0</v>
      </c>
    </row>
    <row r="195" spans="1:10" ht="15.95" hidden="1" customHeight="1" x14ac:dyDescent="0.25">
      <c r="A195" s="4">
        <f>'СВОД 2013'!$A195</f>
        <v>0</v>
      </c>
      <c r="B195" s="2">
        <v>170</v>
      </c>
      <c r="C195" s="18"/>
      <c r="D195" s="26">
        <f>Июнь!E195</f>
        <v>0</v>
      </c>
      <c r="E195" s="8"/>
      <c r="F195" s="7">
        <f t="shared" si="6"/>
        <v>0</v>
      </c>
      <c r="G195" s="23">
        <f>'СВОД 2013'!$B$219</f>
        <v>3.01</v>
      </c>
      <c r="H195" s="7">
        <f t="shared" si="9"/>
        <v>0</v>
      </c>
      <c r="I195" s="10">
        <v>0</v>
      </c>
      <c r="J195" s="9">
        <f t="shared" si="10"/>
        <v>0</v>
      </c>
    </row>
    <row r="196" spans="1:10" ht="15.95" hidden="1" customHeight="1" x14ac:dyDescent="0.25">
      <c r="A196" s="4">
        <f>'СВОД 2013'!$A196</f>
        <v>0</v>
      </c>
      <c r="B196" s="2">
        <v>171</v>
      </c>
      <c r="C196" s="18"/>
      <c r="D196" s="26">
        <f>Июнь!E196</f>
        <v>0</v>
      </c>
      <c r="E196" s="8"/>
      <c r="F196" s="7">
        <f t="shared" ref="F196:F207" si="11">E196-D196</f>
        <v>0</v>
      </c>
      <c r="G196" s="23">
        <f>'СВОД 2013'!$B$219</f>
        <v>3.01</v>
      </c>
      <c r="H196" s="7">
        <f t="shared" si="9"/>
        <v>0</v>
      </c>
      <c r="I196" s="10">
        <v>0</v>
      </c>
      <c r="J196" s="9">
        <f t="shared" si="10"/>
        <v>0</v>
      </c>
    </row>
    <row r="197" spans="1:10" ht="15.95" hidden="1" customHeight="1" x14ac:dyDescent="0.25">
      <c r="A197" s="4">
        <f>'СВОД 2013'!$A197</f>
        <v>0</v>
      </c>
      <c r="B197" s="2">
        <v>172</v>
      </c>
      <c r="C197" s="18"/>
      <c r="D197" s="26">
        <f>Июнь!E197</f>
        <v>0</v>
      </c>
      <c r="E197" s="8"/>
      <c r="F197" s="7">
        <f t="shared" si="11"/>
        <v>0</v>
      </c>
      <c r="G197" s="23">
        <f>'СВОД 2013'!$B$219</f>
        <v>3.01</v>
      </c>
      <c r="H197" s="7">
        <f t="shared" si="9"/>
        <v>0</v>
      </c>
      <c r="I197" s="10">
        <v>0</v>
      </c>
      <c r="J197" s="9">
        <f t="shared" si="10"/>
        <v>0</v>
      </c>
    </row>
    <row r="198" spans="1:10" ht="15.95" hidden="1" customHeight="1" x14ac:dyDescent="0.25">
      <c r="A198" s="4">
        <f>'СВОД 2013'!$A198</f>
        <v>0</v>
      </c>
      <c r="B198" s="2">
        <v>173</v>
      </c>
      <c r="C198" s="18"/>
      <c r="D198" s="26">
        <f>Июнь!E198</f>
        <v>0</v>
      </c>
      <c r="E198" s="8"/>
      <c r="F198" s="7">
        <f t="shared" si="11"/>
        <v>0</v>
      </c>
      <c r="G198" s="23">
        <f>'СВОД 2013'!$B$219</f>
        <v>3.01</v>
      </c>
      <c r="H198" s="7">
        <f t="shared" si="9"/>
        <v>0</v>
      </c>
      <c r="I198" s="10">
        <v>0</v>
      </c>
      <c r="J198" s="9">
        <f t="shared" si="10"/>
        <v>0</v>
      </c>
    </row>
    <row r="199" spans="1:10" ht="15.95" hidden="1" customHeight="1" x14ac:dyDescent="0.25">
      <c r="A199" s="4">
        <f>'СВОД 2013'!$A199</f>
        <v>0</v>
      </c>
      <c r="B199" s="2">
        <v>174</v>
      </c>
      <c r="C199" s="18"/>
      <c r="D199" s="26">
        <f>Июнь!E199</f>
        <v>0</v>
      </c>
      <c r="E199" s="8"/>
      <c r="F199" s="7">
        <f t="shared" si="11"/>
        <v>0</v>
      </c>
      <c r="G199" s="23">
        <f>'СВОД 2013'!$B$219</f>
        <v>3.01</v>
      </c>
      <c r="H199" s="7">
        <f t="shared" si="9"/>
        <v>0</v>
      </c>
      <c r="I199" s="10">
        <v>0</v>
      </c>
      <c r="J199" s="9">
        <f t="shared" si="10"/>
        <v>0</v>
      </c>
    </row>
    <row r="200" spans="1:10" ht="15.95" customHeight="1" x14ac:dyDescent="0.25">
      <c r="A200" s="4" t="str">
        <f>'СВОД 2013'!$A200</f>
        <v>Колесникова О. В.</v>
      </c>
      <c r="B200" s="2">
        <v>175</v>
      </c>
      <c r="C200" s="18"/>
      <c r="D200" s="26">
        <f>Июнь!E200</f>
        <v>0</v>
      </c>
      <c r="E200" s="8"/>
      <c r="F200" s="7">
        <f t="shared" si="11"/>
        <v>0</v>
      </c>
      <c r="G200" s="23">
        <f>'СВОД 2013'!$B$219</f>
        <v>3.01</v>
      </c>
      <c r="H200" s="7">
        <f t="shared" si="9"/>
        <v>0</v>
      </c>
      <c r="I200" s="10">
        <v>0</v>
      </c>
      <c r="J200" s="9">
        <f t="shared" si="10"/>
        <v>0</v>
      </c>
    </row>
    <row r="201" spans="1:10" ht="15.95" customHeight="1" x14ac:dyDescent="0.25">
      <c r="A201" s="4" t="str">
        <f>'СВОД 2013'!$A201</f>
        <v>Объедкова О. А.</v>
      </c>
      <c r="B201" s="2">
        <v>176</v>
      </c>
      <c r="C201" s="18"/>
      <c r="D201" s="26">
        <f>Июнь!E201</f>
        <v>0</v>
      </c>
      <c r="E201" s="8"/>
      <c r="F201" s="7">
        <f t="shared" si="11"/>
        <v>0</v>
      </c>
      <c r="G201" s="23">
        <f>'СВОД 2013'!$B$219</f>
        <v>3.01</v>
      </c>
      <c r="H201" s="7">
        <f t="shared" si="9"/>
        <v>0</v>
      </c>
      <c r="I201" s="10">
        <v>0</v>
      </c>
      <c r="J201" s="9">
        <f t="shared" si="10"/>
        <v>0</v>
      </c>
    </row>
    <row r="202" spans="1:10" ht="15.95" customHeight="1" x14ac:dyDescent="0.25">
      <c r="A202" s="4" t="str">
        <f>'СВОД 2013'!$A202</f>
        <v>Певнева А. М.</v>
      </c>
      <c r="B202" s="2">
        <v>177</v>
      </c>
      <c r="C202" s="18"/>
      <c r="D202" s="26">
        <f>Июнь!E202</f>
        <v>0</v>
      </c>
      <c r="E202" s="8"/>
      <c r="F202" s="7">
        <f t="shared" si="11"/>
        <v>0</v>
      </c>
      <c r="G202" s="23">
        <f>'СВОД 2013'!$B$219</f>
        <v>3.01</v>
      </c>
      <c r="H202" s="7">
        <f t="shared" si="9"/>
        <v>0</v>
      </c>
      <c r="I202" s="10">
        <v>0</v>
      </c>
      <c r="J202" s="9">
        <f t="shared" si="10"/>
        <v>0</v>
      </c>
    </row>
    <row r="203" spans="1:10" ht="15.95" hidden="1" customHeight="1" x14ac:dyDescent="0.25">
      <c r="A203" s="4">
        <f>'СВОД 2013'!$A203</f>
        <v>0</v>
      </c>
      <c r="B203" s="2">
        <v>178</v>
      </c>
      <c r="C203" s="18"/>
      <c r="D203" s="26">
        <f>Июнь!E203</f>
        <v>0</v>
      </c>
      <c r="E203" s="8"/>
      <c r="F203" s="7">
        <f t="shared" si="11"/>
        <v>0</v>
      </c>
      <c r="G203" s="23">
        <f>'СВОД 2013'!$B$219</f>
        <v>3.01</v>
      </c>
      <c r="H203" s="7">
        <f t="shared" si="9"/>
        <v>0</v>
      </c>
      <c r="I203" s="10">
        <v>0</v>
      </c>
      <c r="J203" s="9">
        <f t="shared" si="10"/>
        <v>0</v>
      </c>
    </row>
    <row r="204" spans="1:10" ht="15.95" customHeight="1" x14ac:dyDescent="0.25">
      <c r="A204" s="4" t="str">
        <f>'СВОД 2013'!$A204</f>
        <v>Маркозян А.А.</v>
      </c>
      <c r="B204" s="2">
        <v>178</v>
      </c>
      <c r="C204" s="3" t="s">
        <v>120</v>
      </c>
      <c r="D204" s="26">
        <f>Июнь!E204</f>
        <v>0</v>
      </c>
      <c r="E204" s="8"/>
      <c r="F204" s="7">
        <f t="shared" si="11"/>
        <v>0</v>
      </c>
      <c r="G204" s="23">
        <f>'СВОД 2013'!$B$219</f>
        <v>3.01</v>
      </c>
      <c r="H204" s="7">
        <f t="shared" si="9"/>
        <v>0</v>
      </c>
      <c r="I204" s="10">
        <v>0</v>
      </c>
      <c r="J204" s="9">
        <f t="shared" si="10"/>
        <v>0</v>
      </c>
    </row>
    <row r="205" spans="1:10" ht="15.95" customHeight="1" x14ac:dyDescent="0.25">
      <c r="A205" s="4" t="str">
        <f>'СВОД 2013'!$A205</f>
        <v>Жуков А. Р.</v>
      </c>
      <c r="B205" s="3">
        <v>179</v>
      </c>
      <c r="C205" s="18"/>
      <c r="D205" s="26">
        <f>Июнь!E205</f>
        <v>0</v>
      </c>
      <c r="E205" s="8"/>
      <c r="F205" s="7">
        <f t="shared" si="11"/>
        <v>0</v>
      </c>
      <c r="G205" s="23">
        <f>'СВОД 2013'!$B$219</f>
        <v>3.01</v>
      </c>
      <c r="H205" s="7">
        <f t="shared" si="9"/>
        <v>0</v>
      </c>
      <c r="I205" s="10">
        <v>0</v>
      </c>
      <c r="J205" s="9">
        <f t="shared" si="10"/>
        <v>0</v>
      </c>
    </row>
    <row r="206" spans="1:10" ht="15.95" customHeight="1" x14ac:dyDescent="0.25">
      <c r="A206" s="4" t="str">
        <f>'СВОД 2013'!$A206</f>
        <v>Артемов В. Г.</v>
      </c>
      <c r="B206" s="2">
        <v>180</v>
      </c>
      <c r="C206" s="18"/>
      <c r="D206" s="26">
        <f>Июнь!E206</f>
        <v>41.28</v>
      </c>
      <c r="E206" s="8">
        <v>41.28</v>
      </c>
      <c r="F206" s="7">
        <f t="shared" si="11"/>
        <v>0</v>
      </c>
      <c r="G206" s="23">
        <f>'СВОД 2013'!$B$219</f>
        <v>3.01</v>
      </c>
      <c r="H206" s="7">
        <f t="shared" si="9"/>
        <v>0</v>
      </c>
      <c r="I206" s="10">
        <v>0</v>
      </c>
      <c r="J206" s="9">
        <f t="shared" si="10"/>
        <v>0</v>
      </c>
    </row>
    <row r="207" spans="1:10" ht="15.95" customHeight="1" thickBot="1" x14ac:dyDescent="0.3">
      <c r="A207" s="4" t="str">
        <f>'СВОД 2013'!$A207</f>
        <v>Нуждина С. А.</v>
      </c>
      <c r="B207" s="37">
        <v>181</v>
      </c>
      <c r="C207" s="34"/>
      <c r="D207" s="41">
        <f>Июнь!E207</f>
        <v>0</v>
      </c>
      <c r="E207" s="13"/>
      <c r="F207" s="7">
        <f t="shared" si="11"/>
        <v>0</v>
      </c>
      <c r="G207" s="23">
        <f>'СВОД 2013'!$B$219</f>
        <v>3.01</v>
      </c>
      <c r="H207" s="7">
        <f t="shared" si="9"/>
        <v>0</v>
      </c>
      <c r="I207" s="10">
        <v>0</v>
      </c>
      <c r="J207" s="9">
        <f t="shared" si="10"/>
        <v>0</v>
      </c>
    </row>
    <row r="208" spans="1:10" ht="15.75" customHeight="1" x14ac:dyDescent="0.25">
      <c r="A208" s="153" t="str">
        <f>'СВОД 2013'!$A208</f>
        <v>Административное здание</v>
      </c>
      <c r="B208" s="15"/>
      <c r="C208" s="15"/>
      <c r="D208" s="131">
        <v>0.84</v>
      </c>
      <c r="E208" s="149">
        <v>253.83</v>
      </c>
      <c r="F208" s="38">
        <f>E208-D208</f>
        <v>252.99</v>
      </c>
      <c r="G208" s="38">
        <f>'СВОД 2013'!$B$219</f>
        <v>3.01</v>
      </c>
      <c r="H208" s="38">
        <f t="shared" ref="H208:H210" si="12">F208*G208</f>
        <v>761.49990000000003</v>
      </c>
      <c r="I208" s="39">
        <v>0</v>
      </c>
      <c r="J208" s="40">
        <f t="shared" ref="J208:J210" si="13">H208-I208</f>
        <v>761.49990000000003</v>
      </c>
    </row>
    <row r="209" spans="1:10" ht="15.75" x14ac:dyDescent="0.25">
      <c r="A209" s="33" t="str">
        <f>'СВОД 2013'!$A209</f>
        <v>КПП № 2</v>
      </c>
      <c r="B209" s="20"/>
      <c r="C209" s="20"/>
      <c r="D209" s="26">
        <f>Июнь!E209</f>
        <v>0</v>
      </c>
      <c r="E209" s="36"/>
      <c r="F209" s="7">
        <f>E209-D209</f>
        <v>0</v>
      </c>
      <c r="G209" s="7">
        <f>'СВОД 2013'!$B$219</f>
        <v>3.01</v>
      </c>
      <c r="H209" s="7">
        <f t="shared" si="12"/>
        <v>0</v>
      </c>
      <c r="I209" s="10">
        <v>0</v>
      </c>
      <c r="J209" s="9">
        <f t="shared" si="13"/>
        <v>0</v>
      </c>
    </row>
    <row r="210" spans="1:10" ht="15.75" x14ac:dyDescent="0.25">
      <c r="A210" s="33" t="str">
        <f>'СВОД 2013'!$A210</f>
        <v>Строительный городок</v>
      </c>
      <c r="B210" s="20"/>
      <c r="C210" s="20"/>
      <c r="D210" s="26">
        <f>Июнь!E210</f>
        <v>0</v>
      </c>
      <c r="E210" s="36"/>
      <c r="F210" s="7">
        <f t="shared" ref="F210" si="14">E210-D210</f>
        <v>0</v>
      </c>
      <c r="G210" s="7">
        <f>'СВОД 2013'!$B$219</f>
        <v>3.01</v>
      </c>
      <c r="H210" s="7">
        <f t="shared" si="12"/>
        <v>0</v>
      </c>
      <c r="I210" s="10">
        <v>0</v>
      </c>
      <c r="J210" s="9">
        <f t="shared" si="13"/>
        <v>0</v>
      </c>
    </row>
    <row r="211" spans="1:10" ht="15.75" x14ac:dyDescent="0.25">
      <c r="A211" s="33" t="s">
        <v>173</v>
      </c>
      <c r="B211" s="20"/>
      <c r="C211" s="20"/>
      <c r="D211" s="26">
        <f>Июнь!E213</f>
        <v>0</v>
      </c>
      <c r="E211" s="36"/>
      <c r="F211" s="7">
        <f t="shared" ref="F211" si="15">E211-D211</f>
        <v>0</v>
      </c>
      <c r="G211" s="7">
        <f>'СВОД 2013'!$B$219</f>
        <v>3.01</v>
      </c>
      <c r="H211" s="7">
        <f t="shared" ref="H211" si="16">F211*G211</f>
        <v>0</v>
      </c>
      <c r="I211" s="10">
        <v>0</v>
      </c>
      <c r="J211" s="9">
        <f t="shared" ref="J211" si="17">H211-I211</f>
        <v>0</v>
      </c>
    </row>
    <row r="212" spans="1:10" ht="21" customHeight="1" thickBot="1" x14ac:dyDescent="0.3">
      <c r="A212" s="97"/>
      <c r="B212" s="77"/>
      <c r="C212" s="77"/>
      <c r="D212" s="54"/>
      <c r="E212" s="54"/>
      <c r="F212" s="54"/>
      <c r="G212" s="99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5"/>
      <c r="F213" s="25">
        <f>SUM(F2:F211)</f>
        <v>1193.94</v>
      </c>
      <c r="G213" s="98"/>
      <c r="H213" s="16">
        <f>SUM(H2:H211)</f>
        <v>3593.7499000000007</v>
      </c>
      <c r="I213" s="16">
        <f>SUM(I2:I211)</f>
        <v>1912</v>
      </c>
      <c r="J213" s="16">
        <f>SUM(J2:J211)</f>
        <v>1681.7499</v>
      </c>
    </row>
  </sheetData>
  <autoFilter ref="A1:J213">
    <filterColumn colId="0">
      <filters blank="1">
        <filter val="Абинякин М. А."/>
        <filter val="Агуреев А. Н."/>
        <filter val="Административное здание"/>
        <filter val="Алексеева Г. М."/>
        <filter val="Арзамасцева С.В."/>
        <filter val="Артемов В. Г."/>
        <filter val="Байкова Н. В."/>
        <filter val="Барабанова Н. А."/>
        <filter val="Белышкова А. В."/>
        <filter val="Берлизова Е. Ю."/>
        <filter val="Бирюков Ю. В."/>
        <filter val="Бирюкова С.А."/>
        <filter val="Богданович К. Н."/>
        <filter val="Богданович Н. Н."/>
        <filter val="Борозна М. В."/>
        <filter val="Ваганова Л. М."/>
        <filter val="Вдовыдченко Н. А."/>
        <filter val="Внуков С. Ю."/>
        <filter val="Волков В. И."/>
        <filter val="Волкова Ю.С."/>
        <filter val="Волобуев П. Ю."/>
        <filter val="Воронова О.А."/>
        <filter val="Герасимов П. В."/>
        <filter val="Гладкова Т. С."/>
        <filter val="Гнилицкий М.В."/>
        <filter val="Гончарова М.В."/>
        <filter val="Горбунова А. В."/>
        <filter val="Гордиенко Л.Б."/>
        <filter val="Гришина Ю.Н."/>
        <filter val="Гудзь В. Г."/>
        <filter val="Гудзь Д. С."/>
        <filter val="Гурьянова Н.И."/>
        <filter val="Демина Н. С."/>
        <filter val="Дрезгунова А. В."/>
        <filter val="Елизаров М.В."/>
        <filter val="Еременко А. А."/>
        <filter val="Еркин А. М."/>
        <filter val="Ефимова Л. А."/>
        <filter val="Жилкин А.В."/>
        <filter val="Жуков А. Р."/>
        <filter val="Журавлев Н.В."/>
        <filter val="Завалов А. А."/>
        <filter val="Зудилов А. В."/>
        <filter val="Ибраева О. В."/>
        <filter val="Иванников И. В."/>
        <filter val="Игнашкина М. А."/>
        <filter val="ИТОГО:"/>
        <filter val="Ишова Л. И."/>
        <filter val="Казымова Э. Б."/>
        <filter val="Карпов И. Н."/>
        <filter val="Керимова Г. Н."/>
        <filter val="Кистяева Е. А."/>
        <filter val="Клепикова Е. В."/>
        <filter val="Клокова Т. Е."/>
        <filter val="Койфман К. А."/>
        <filter val="Колескин С. А."/>
        <filter val="Колесникова О. В."/>
        <filter val="Котикова Т. В."/>
        <filter val="КПП № 2"/>
        <filter val="Кривоносов О. В."/>
        <filter val="Круглова Е. В."/>
        <filter val="Кузнецова О. Н."/>
        <filter val="Кузьмичева Е. В."/>
        <filter val="Куранова А.С."/>
        <filter val="Лаврентьев И. М."/>
        <filter val="Лифанов А. А."/>
        <filter val="Логуновская Л. В."/>
        <filter val="Ложкина Е. А."/>
        <filter val="Лукьянец О. А."/>
        <filter val="Лустова П. Н."/>
        <filter val="Макаров М.А."/>
        <filter val="Маркозян А.А."/>
        <filter val="Марчук Г. И."/>
        <filter val="Ментюкова Н. В."/>
        <filter val="Мизрах И. Л."/>
        <filter val="Мирошниченко И. А."/>
        <filter val="Митюкова Н.Ю."/>
        <filter val="Михайлова Е. А."/>
        <filter val="Мошенец Т. М."/>
        <filter val="Назаренков А.Н."/>
        <filter val="Назаркин Ю. А."/>
        <filter val="Непочатых Д.Д."/>
        <filter val="Нечаев А. В."/>
        <filter val="Никкель М. Н."/>
        <filter val="Новиков Р. А."/>
        <filter val="Новикова Е. В."/>
        <filter val="Новичкова С.Г."/>
        <filter val="Новый раб.вагон"/>
        <filter val="Нуждина С. А."/>
        <filter val="Объедкова О. А."/>
        <filter val="Овчаренко И. А."/>
        <filter val="Олексеенко С. Н."/>
        <filter val="Орлова А. С."/>
        <filter val="Орлова С. В."/>
        <filter val="Осипова М. И."/>
        <filter val="Пантелеева И.В."/>
        <filter val="Парамонова С. Н."/>
        <filter val="Певнева А. М."/>
        <filter val="Петкова М. С."/>
        <filter val="Петров С. М."/>
        <filter val="Петропавловская О. В."/>
        <filter val="Плужников К. Г."/>
        <filter val="Померанцев С.И."/>
        <filter val="Прохоров О. В."/>
        <filter val="Прохорова Т.М."/>
        <filter val="Пузько Л. А."/>
        <filter val="Рачек Л.И."/>
        <filter val="Ртищев М. А."/>
        <filter val="Рулева И. Ю."/>
        <filter val="Сахаров С.А."/>
        <filter val="Селезова Э. Ю."/>
        <filter val="Силкина В.Н."/>
        <filter val="Сошенко В.В."/>
        <filter val="Столповский Е. В."/>
        <filter val="Стрелин А. И."/>
        <filter val="Строительный городок"/>
        <filter val="Тепикин С.В."/>
        <filter val="Терентьев С. П."/>
        <filter val="Тихомирова С. А."/>
        <filter val="Третяк Ю. М."/>
        <filter val="Трушина Н. Г."/>
        <filter val="Тулупов М. М."/>
        <filter val="Федосеева Н.И."/>
        <filter val="Фомичева О. И."/>
        <filter val="Френкель А.В."/>
        <filter val="Фролова Л. Н."/>
        <filter val="Ходжаев Б. С."/>
        <filter val="Царан Н. Ю."/>
        <filter val="Чернова Н. И."/>
        <filter val="Чумаков Е. С."/>
        <filter val="Шахомиров А. А."/>
        <filter val="Шашкин Ю. Л."/>
        <filter val="Шевкунова Е. Ю."/>
        <filter val="Шендарова Л. Н."/>
        <filter val="Шереметьев М. В."/>
        <filter val="Шукевич О. И."/>
        <filter val="Ягудина Г. Р."/>
        <filter val="Якубов А. Ф."/>
      </filters>
    </filterColumn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headerFooter>
    <oddHeader>&amp;C&amp;"Times New Roman,полужирный"&amp;16ИЮЛЬ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5"/>
  <sheetViews>
    <sheetView workbookViewId="0">
      <pane ySplit="1" topLeftCell="A49" activePane="bottomLeft" state="frozen"/>
      <selection activeCell="F218" sqref="F218"/>
      <selection pane="bottomLeft" activeCell="D64" sqref="D64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45" t="str">
        <f>'СВОД 2013'!$A2</f>
        <v>Кузнецова О. Н.</v>
      </c>
      <c r="B2" s="1">
        <v>1</v>
      </c>
      <c r="C2" s="17"/>
      <c r="D2" s="26">
        <f>Июль!E2</f>
        <v>0</v>
      </c>
      <c r="E2" s="7"/>
      <c r="F2" s="7">
        <f>E2-D2</f>
        <v>0</v>
      </c>
      <c r="G2" s="23">
        <f>'СВОД 2013'!$B$220</f>
        <v>3.12</v>
      </c>
      <c r="H2" s="7">
        <f>F2*G2</f>
        <v>0</v>
      </c>
      <c r="I2" s="9">
        <v>0</v>
      </c>
      <c r="J2" s="9">
        <f>H2-I2</f>
        <v>0</v>
      </c>
    </row>
    <row r="3" spans="1:10" ht="15.95" customHeight="1" x14ac:dyDescent="0.25">
      <c r="A3" s="45" t="str">
        <f>'СВОД 2013'!$A3</f>
        <v>Кузьмичева Е. В.</v>
      </c>
      <c r="B3" s="2">
        <v>1</v>
      </c>
      <c r="C3" s="2" t="s">
        <v>120</v>
      </c>
      <c r="D3" s="49">
        <v>2.39</v>
      </c>
      <c r="E3" s="51">
        <v>2.39</v>
      </c>
      <c r="F3" s="7">
        <f t="shared" ref="F3:F67" si="0">E3-D3</f>
        <v>0</v>
      </c>
      <c r="G3" s="23">
        <f>'СВОД 2013'!$B$220</f>
        <v>3.12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customHeight="1" x14ac:dyDescent="0.25">
      <c r="A4" s="45">
        <f>'СВОД 2013'!$A4</f>
        <v>0</v>
      </c>
      <c r="B4" s="2">
        <v>2</v>
      </c>
      <c r="C4" s="18"/>
      <c r="D4" s="26">
        <f>Июль!E4</f>
        <v>0</v>
      </c>
      <c r="E4" s="8"/>
      <c r="F4" s="7">
        <f>E4-D4</f>
        <v>0</v>
      </c>
      <c r="G4" s="23">
        <v>3.27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133" t="str">
        <f>'СВОД 2013'!$A5</f>
        <v>Прохорова Т.М.</v>
      </c>
      <c r="B5" s="2">
        <v>2</v>
      </c>
      <c r="C5" s="2" t="s">
        <v>120</v>
      </c>
      <c r="D5" s="26">
        <f>Июль!E5</f>
        <v>64.13</v>
      </c>
      <c r="E5" s="8">
        <v>76.180000000000007</v>
      </c>
      <c r="F5" s="7">
        <f t="shared" si="0"/>
        <v>12.050000000000011</v>
      </c>
      <c r="G5" s="23">
        <f>'СВОД 2013'!$B$220</f>
        <v>3.12</v>
      </c>
      <c r="H5" s="7">
        <f>ROUND(F5*G5,2)</f>
        <v>37.6</v>
      </c>
      <c r="I5" s="10">
        <v>0</v>
      </c>
      <c r="J5" s="9">
        <f t="shared" si="2"/>
        <v>37.6</v>
      </c>
    </row>
    <row r="6" spans="1:10" ht="15.95" customHeight="1" x14ac:dyDescent="0.25">
      <c r="A6" s="45" t="str">
        <f>'СВОД 2013'!$A6</f>
        <v>Керимова Г. Н.</v>
      </c>
      <c r="B6" s="1">
        <v>3</v>
      </c>
      <c r="C6" s="17"/>
      <c r="D6" s="26">
        <f>Июль!E6</f>
        <v>0</v>
      </c>
      <c r="E6" s="8"/>
      <c r="F6" s="7">
        <f t="shared" si="0"/>
        <v>0</v>
      </c>
      <c r="G6" s="23">
        <f>'СВОД 2013'!$B$220</f>
        <v>3.12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5" t="str">
        <f>'СВОД 2013'!$A7</f>
        <v>Ходжаев Б. С.</v>
      </c>
      <c r="B7" s="1">
        <v>3</v>
      </c>
      <c r="C7" s="1" t="s">
        <v>120</v>
      </c>
      <c r="D7" s="26">
        <f>Июль!E7</f>
        <v>0</v>
      </c>
      <c r="E7" s="8"/>
      <c r="F7" s="7">
        <f t="shared" si="0"/>
        <v>0</v>
      </c>
      <c r="G7" s="23">
        <f>'СВОД 2013'!$B$220</f>
        <v>3.12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45">
        <f>'СВОД 2013'!$A8</f>
        <v>0</v>
      </c>
      <c r="B8" s="1">
        <v>4</v>
      </c>
      <c r="C8" s="18"/>
      <c r="D8" s="26">
        <f>Июль!E8</f>
        <v>0</v>
      </c>
      <c r="E8" s="8"/>
      <c r="F8" s="7">
        <f t="shared" si="0"/>
        <v>0</v>
      </c>
      <c r="G8" s="23">
        <v>3.27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5" t="str">
        <f>'СВОД 2013'!$A9</f>
        <v>Нечаев А. В.</v>
      </c>
      <c r="B9" s="2">
        <v>5</v>
      </c>
      <c r="C9" s="18"/>
      <c r="D9" s="49">
        <v>0.86</v>
      </c>
      <c r="E9" s="51">
        <v>0.86</v>
      </c>
      <c r="F9" s="7">
        <f t="shared" si="0"/>
        <v>0</v>
      </c>
      <c r="G9" s="23">
        <f>'СВОД 2013'!$B$220</f>
        <v>3.12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45" t="str">
        <f>'СВОД 2013'!$A10</f>
        <v xml:space="preserve">Терентьев С. П. </v>
      </c>
      <c r="B10" s="2">
        <v>6</v>
      </c>
      <c r="C10" s="18"/>
      <c r="D10" s="26">
        <f>Июль!E10</f>
        <v>21.82</v>
      </c>
      <c r="E10" s="8">
        <v>21.82</v>
      </c>
      <c r="F10" s="7">
        <f t="shared" si="0"/>
        <v>0</v>
      </c>
      <c r="G10" s="23">
        <f>'СВОД 2013'!$B$220</f>
        <v>3.12</v>
      </c>
      <c r="H10" s="7">
        <f t="shared" si="1"/>
        <v>0</v>
      </c>
      <c r="I10" s="10">
        <v>0</v>
      </c>
      <c r="J10" s="9">
        <f t="shared" si="2"/>
        <v>0</v>
      </c>
    </row>
    <row r="11" spans="1:10" ht="15.95" customHeight="1" x14ac:dyDescent="0.25">
      <c r="A11" s="45" t="str">
        <f>'СВОД 2013'!$A11</f>
        <v>Борозна М. В.</v>
      </c>
      <c r="B11" s="2">
        <v>7</v>
      </c>
      <c r="C11" s="18"/>
      <c r="D11" s="26">
        <f>Июль!E11</f>
        <v>0</v>
      </c>
      <c r="E11" s="8"/>
      <c r="F11" s="7">
        <f t="shared" si="0"/>
        <v>0</v>
      </c>
      <c r="G11" s="23">
        <f>'СВОД 2013'!$B$220</f>
        <v>3.12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5" t="str">
        <f>'СВОД 2013'!$A12</f>
        <v>Дрезгунова А. В.</v>
      </c>
      <c r="B12" s="2">
        <v>8</v>
      </c>
      <c r="C12" s="18"/>
      <c r="D12" s="49">
        <v>0.72</v>
      </c>
      <c r="E12" s="51">
        <v>0.72</v>
      </c>
      <c r="F12" s="7">
        <f t="shared" si="0"/>
        <v>0</v>
      </c>
      <c r="G12" s="23">
        <f>'СВОД 2013'!$B$220</f>
        <v>3.12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5" t="str">
        <f>'СВОД 2013'!$A13</f>
        <v>Селезова Э. Ю.</v>
      </c>
      <c r="B13" s="2">
        <v>9</v>
      </c>
      <c r="C13" s="18"/>
      <c r="D13" s="26">
        <f>Июль!E13</f>
        <v>0</v>
      </c>
      <c r="E13" s="8"/>
      <c r="F13" s="7">
        <f t="shared" si="0"/>
        <v>0</v>
      </c>
      <c r="G13" s="23">
        <f>'СВОД 2013'!$B$220</f>
        <v>3.12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5" t="str">
        <f>'СВОД 2013'!$A14</f>
        <v>Петкова М. С.</v>
      </c>
      <c r="B14" s="2">
        <v>9</v>
      </c>
      <c r="C14" s="2" t="s">
        <v>120</v>
      </c>
      <c r="D14" s="26">
        <f>Июль!E14</f>
        <v>0</v>
      </c>
      <c r="E14" s="8"/>
      <c r="F14" s="7">
        <f t="shared" si="0"/>
        <v>0</v>
      </c>
      <c r="G14" s="23">
        <f>'СВОД 2013'!$B$220</f>
        <v>3.12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5" t="str">
        <f>'СВОД 2013'!$A15</f>
        <v>Сахаров С.А.</v>
      </c>
      <c r="B15" s="2">
        <v>10</v>
      </c>
      <c r="C15" s="18"/>
      <c r="D15" s="26">
        <f>Июль!E15</f>
        <v>0</v>
      </c>
      <c r="E15" s="8"/>
      <c r="F15" s="7">
        <f t="shared" si="0"/>
        <v>0</v>
      </c>
      <c r="G15" s="23">
        <f>'СВОД 2013'!$B$220</f>
        <v>3.12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133" t="str">
        <f>'СВОД 2013'!$A16</f>
        <v>Артемов В. Г.</v>
      </c>
      <c r="B16" s="2">
        <v>11</v>
      </c>
      <c r="C16" s="18"/>
      <c r="D16" s="26">
        <f>Июль!E16</f>
        <v>12.45</v>
      </c>
      <c r="E16" s="8">
        <v>40.36</v>
      </c>
      <c r="F16" s="7">
        <f t="shared" si="0"/>
        <v>27.91</v>
      </c>
      <c r="G16" s="23">
        <f>'СВОД 2013'!$B$220</f>
        <v>3.12</v>
      </c>
      <c r="H16" s="7">
        <f>ROUND(F16*G16,2)</f>
        <v>87.08</v>
      </c>
      <c r="I16" s="10">
        <v>0</v>
      </c>
      <c r="J16" s="9">
        <f t="shared" si="2"/>
        <v>87.08</v>
      </c>
    </row>
    <row r="17" spans="1:10" ht="15.95" customHeight="1" x14ac:dyDescent="0.25">
      <c r="A17" s="45" t="str">
        <f>'СВОД 2013'!$A17</f>
        <v>Елизаров М.В.</v>
      </c>
      <c r="B17" s="2">
        <v>12</v>
      </c>
      <c r="C17" s="18"/>
      <c r="D17" s="26">
        <f>Июль!E17</f>
        <v>0</v>
      </c>
      <c r="E17" s="8"/>
      <c r="F17" s="7">
        <f t="shared" si="0"/>
        <v>0</v>
      </c>
      <c r="G17" s="23">
        <f>'СВОД 2013'!$B$220</f>
        <v>3.12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customHeight="1" x14ac:dyDescent="0.25">
      <c r="A18" s="45">
        <f>'СВОД 2013'!$A18</f>
        <v>0</v>
      </c>
      <c r="B18" s="2">
        <v>12</v>
      </c>
      <c r="C18" s="3" t="s">
        <v>120</v>
      </c>
      <c r="D18" s="26">
        <f>Июль!E18</f>
        <v>0</v>
      </c>
      <c r="E18" s="8"/>
      <c r="F18" s="7">
        <f t="shared" si="0"/>
        <v>0</v>
      </c>
      <c r="G18" s="23">
        <v>3.27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45" t="str">
        <f>'СВОД 2013'!$A19</f>
        <v>Новикова Е. В.</v>
      </c>
      <c r="B19" s="2">
        <v>13</v>
      </c>
      <c r="C19" s="18"/>
      <c r="D19" s="49">
        <v>0.82</v>
      </c>
      <c r="E19" s="51">
        <v>0.82</v>
      </c>
      <c r="F19" s="7">
        <f t="shared" si="0"/>
        <v>0</v>
      </c>
      <c r="G19" s="23">
        <f>'СВОД 2013'!$B$220</f>
        <v>3.12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133" t="str">
        <f>'СВОД 2013'!$A20</f>
        <v>Арзамасцева С.В.</v>
      </c>
      <c r="B20" s="2">
        <v>14</v>
      </c>
      <c r="C20" s="18"/>
      <c r="D20" s="26">
        <f>Июль!E20</f>
        <v>7.35</v>
      </c>
      <c r="E20" s="8">
        <v>16.079999999999998</v>
      </c>
      <c r="F20" s="7">
        <f t="shared" si="0"/>
        <v>8.7299999999999986</v>
      </c>
      <c r="G20" s="23">
        <f>'СВОД 2013'!$B$220</f>
        <v>3.12</v>
      </c>
      <c r="H20" s="7">
        <f>ROUND(F20*G20,2)</f>
        <v>27.24</v>
      </c>
      <c r="I20" s="10">
        <v>0</v>
      </c>
      <c r="J20" s="9">
        <f t="shared" si="2"/>
        <v>27.24</v>
      </c>
    </row>
    <row r="21" spans="1:10" ht="15.95" customHeight="1" x14ac:dyDescent="0.25">
      <c r="A21" s="133" t="str">
        <f>'СВОД 2013'!$A21</f>
        <v>Котикова Т. В.</v>
      </c>
      <c r="B21" s="2">
        <v>15</v>
      </c>
      <c r="C21" s="18"/>
      <c r="D21" s="26">
        <f>Июль!E21</f>
        <v>125.15</v>
      </c>
      <c r="E21" s="8">
        <v>252.99</v>
      </c>
      <c r="F21" s="7">
        <f t="shared" si="0"/>
        <v>127.84</v>
      </c>
      <c r="G21" s="23">
        <f>'СВОД 2013'!$B$220</f>
        <v>3.12</v>
      </c>
      <c r="H21" s="7">
        <f>ROUND(F21*G21,2)</f>
        <v>398.86</v>
      </c>
      <c r="I21" s="10">
        <v>0</v>
      </c>
      <c r="J21" s="9">
        <f t="shared" si="2"/>
        <v>398.86</v>
      </c>
    </row>
    <row r="22" spans="1:10" ht="15.95" customHeight="1" x14ac:dyDescent="0.25">
      <c r="A22" s="45" t="str">
        <f>'СВОД 2013'!$A22</f>
        <v>Пантелеева И.В.</v>
      </c>
      <c r="B22" s="2">
        <v>16</v>
      </c>
      <c r="C22" s="18"/>
      <c r="D22" s="26">
        <f>Июль!E22</f>
        <v>0</v>
      </c>
      <c r="E22" s="8"/>
      <c r="F22" s="7">
        <f t="shared" si="0"/>
        <v>0</v>
      </c>
      <c r="G22" s="23">
        <f>'СВОД 2013'!$B$220</f>
        <v>3.12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133" t="str">
        <f>'СВОД 2013'!$A23</f>
        <v>Казымова Э. Б.</v>
      </c>
      <c r="B23" s="2">
        <v>16</v>
      </c>
      <c r="C23" s="2" t="s">
        <v>120</v>
      </c>
      <c r="D23" s="49">
        <v>2.2999999999999998</v>
      </c>
      <c r="E23" s="51">
        <v>35.86</v>
      </c>
      <c r="F23" s="7">
        <f t="shared" si="0"/>
        <v>33.56</v>
      </c>
      <c r="G23" s="23">
        <f>'СВОД 2013'!$B$220</f>
        <v>3.12</v>
      </c>
      <c r="H23" s="7">
        <f>ROUND(F23*G23,2)</f>
        <v>104.71</v>
      </c>
      <c r="I23" s="10">
        <v>0</v>
      </c>
      <c r="J23" s="9">
        <f t="shared" si="2"/>
        <v>104.71</v>
      </c>
    </row>
    <row r="24" spans="1:10" ht="15.95" customHeight="1" x14ac:dyDescent="0.25">
      <c r="A24" s="133" t="str">
        <f>'СВОД 2013'!$A24</f>
        <v>Новичкова С.Г.</v>
      </c>
      <c r="B24" s="2">
        <v>17</v>
      </c>
      <c r="C24" s="18"/>
      <c r="D24" s="26">
        <f>Июль!E24</f>
        <v>59.52</v>
      </c>
      <c r="E24" s="8">
        <v>146.93</v>
      </c>
      <c r="F24" s="7">
        <f t="shared" si="0"/>
        <v>87.41</v>
      </c>
      <c r="G24" s="23">
        <f>'СВОД 2013'!$B$220</f>
        <v>3.12</v>
      </c>
      <c r="H24" s="7">
        <f>ROUND(F24*G24,2)</f>
        <v>272.72000000000003</v>
      </c>
      <c r="I24" s="10">
        <v>0</v>
      </c>
      <c r="J24" s="9">
        <f t="shared" si="2"/>
        <v>272.72000000000003</v>
      </c>
    </row>
    <row r="25" spans="1:10" ht="15.95" customHeight="1" x14ac:dyDescent="0.25">
      <c r="A25" s="45" t="str">
        <f>'СВОД 2013'!$A25</f>
        <v>Жилкин А.В.</v>
      </c>
      <c r="B25" s="2">
        <v>18</v>
      </c>
      <c r="C25" s="18"/>
      <c r="D25" s="26">
        <f>Июль!E25</f>
        <v>2.79</v>
      </c>
      <c r="E25" s="8">
        <v>2.79</v>
      </c>
      <c r="F25" s="7">
        <f t="shared" si="0"/>
        <v>0</v>
      </c>
      <c r="G25" s="23">
        <f>'СВОД 2013'!$B$220</f>
        <v>3.12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5" t="str">
        <f>'СВОД 2013'!$A26</f>
        <v>Логуновская Л. В.</v>
      </c>
      <c r="B26" s="2">
        <v>19</v>
      </c>
      <c r="C26" s="18"/>
      <c r="D26" s="26">
        <f>Июль!E26</f>
        <v>0</v>
      </c>
      <c r="E26" s="8"/>
      <c r="F26" s="7">
        <f t="shared" si="0"/>
        <v>0</v>
      </c>
      <c r="G26" s="23">
        <f>'СВОД 2013'!$B$220</f>
        <v>3.12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5" t="str">
        <f>'СВОД 2013'!$A27</f>
        <v>Пузько Л. А.</v>
      </c>
      <c r="B27" s="2">
        <v>20</v>
      </c>
      <c r="C27" s="18"/>
      <c r="D27" s="26">
        <f>Июль!E27</f>
        <v>0</v>
      </c>
      <c r="E27" s="8"/>
      <c r="F27" s="7">
        <f t="shared" si="0"/>
        <v>0</v>
      </c>
      <c r="G27" s="23">
        <f>'СВОД 2013'!$B$220</f>
        <v>3.12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133" t="str">
        <f>'СВОД 2013'!$A28</f>
        <v>Гришина Ю.Н.</v>
      </c>
      <c r="B28" s="2">
        <v>21</v>
      </c>
      <c r="C28" s="18"/>
      <c r="D28" s="26">
        <f>Июль!E28</f>
        <v>80.680000000000007</v>
      </c>
      <c r="E28" s="8">
        <v>160.29</v>
      </c>
      <c r="F28" s="7">
        <f t="shared" si="0"/>
        <v>79.609999999999985</v>
      </c>
      <c r="G28" s="23">
        <f>'СВОД 2013'!$B$220</f>
        <v>3.12</v>
      </c>
      <c r="H28" s="7">
        <f>ROUND(F28*G28,2)</f>
        <v>248.38</v>
      </c>
      <c r="I28" s="10">
        <v>0</v>
      </c>
      <c r="J28" s="9">
        <f t="shared" si="2"/>
        <v>248.38</v>
      </c>
    </row>
    <row r="29" spans="1:10" ht="15.95" customHeight="1" x14ac:dyDescent="0.25">
      <c r="A29" s="133" t="str">
        <f>'СВОД 2013'!$A29</f>
        <v>Агуреев А. Н.</v>
      </c>
      <c r="B29" s="2">
        <v>22</v>
      </c>
      <c r="C29" s="18"/>
      <c r="D29" s="49">
        <v>0.8</v>
      </c>
      <c r="E29" s="51">
        <v>8.65</v>
      </c>
      <c r="F29" s="7">
        <f t="shared" si="0"/>
        <v>7.8500000000000005</v>
      </c>
      <c r="G29" s="23">
        <f>'СВОД 2013'!$B$220</f>
        <v>3.12</v>
      </c>
      <c r="H29" s="7">
        <f>ROUND(F29*G29,2)</f>
        <v>24.49</v>
      </c>
      <c r="I29" s="10">
        <v>0</v>
      </c>
      <c r="J29" s="9">
        <f t="shared" si="2"/>
        <v>24.49</v>
      </c>
    </row>
    <row r="30" spans="1:10" ht="15.95" customHeight="1" x14ac:dyDescent="0.25">
      <c r="A30" s="45" t="str">
        <f>'СВОД 2013'!$A30</f>
        <v>Берлизова Е. Ю.</v>
      </c>
      <c r="B30" s="2">
        <v>22</v>
      </c>
      <c r="C30" s="2" t="s">
        <v>120</v>
      </c>
      <c r="D30" s="49">
        <v>1.08</v>
      </c>
      <c r="E30" s="51">
        <v>1.08</v>
      </c>
      <c r="F30" s="7">
        <f t="shared" si="0"/>
        <v>0</v>
      </c>
      <c r="G30" s="23">
        <f>'СВОД 2013'!$B$220</f>
        <v>3.12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11" t="str">
        <f>'СВОД 2013'!$A31</f>
        <v>Вдовыдченко Н. А.</v>
      </c>
      <c r="B31" s="2">
        <v>23</v>
      </c>
      <c r="C31" s="18"/>
      <c r="D31" s="49">
        <f>Июль!E31</f>
        <v>0</v>
      </c>
      <c r="E31" s="51"/>
      <c r="F31" s="7">
        <f t="shared" si="0"/>
        <v>0</v>
      </c>
      <c r="G31" s="23">
        <f>'СВОД 2013'!$B$220</f>
        <v>3.12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5" t="str">
        <f>'СВОД 2013'!$A32</f>
        <v>Фомичева О. И.</v>
      </c>
      <c r="B32" s="2">
        <v>23</v>
      </c>
      <c r="C32" s="2" t="s">
        <v>120</v>
      </c>
      <c r="D32" s="26">
        <f>Июль!E32</f>
        <v>0</v>
      </c>
      <c r="E32" s="8"/>
      <c r="F32" s="7">
        <f t="shared" si="0"/>
        <v>0</v>
      </c>
      <c r="G32" s="23">
        <v>3.27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5" t="str">
        <f>'СВОД 2013'!$A33</f>
        <v>Ложкина Е. А.</v>
      </c>
      <c r="B33" s="2">
        <v>24</v>
      </c>
      <c r="C33" s="18"/>
      <c r="D33" s="26">
        <f>Июль!E33</f>
        <v>0</v>
      </c>
      <c r="E33" s="8"/>
      <c r="F33" s="7">
        <f t="shared" si="0"/>
        <v>0</v>
      </c>
      <c r="G33" s="23">
        <f>'СВОД 2013'!$B$220</f>
        <v>3.12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5" t="str">
        <f>'СВОД 2013'!$A34</f>
        <v>Орлова С. В.</v>
      </c>
      <c r="B34" s="2">
        <v>25</v>
      </c>
      <c r="C34" s="18"/>
      <c r="D34" s="26">
        <f>Июль!E34</f>
        <v>0</v>
      </c>
      <c r="E34" s="8"/>
      <c r="F34" s="7">
        <f t="shared" si="0"/>
        <v>0</v>
      </c>
      <c r="G34" s="23">
        <f>'СВОД 2013'!$B$220</f>
        <v>3.12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133" t="str">
        <f>'СВОД 2013'!$A35</f>
        <v>Гончарова М.В.</v>
      </c>
      <c r="B35" s="2">
        <v>26</v>
      </c>
      <c r="C35" s="18"/>
      <c r="D35" s="49">
        <v>2.83</v>
      </c>
      <c r="E35" s="51">
        <v>6.81</v>
      </c>
      <c r="F35" s="7">
        <f t="shared" si="0"/>
        <v>3.9799999999999995</v>
      </c>
      <c r="G35" s="23">
        <f>'СВОД 2013'!$B$220</f>
        <v>3.12</v>
      </c>
      <c r="H35" s="7">
        <f>ROUND(F35*G35,2)</f>
        <v>12.42</v>
      </c>
      <c r="I35" s="10">
        <v>0</v>
      </c>
      <c r="J35" s="9">
        <f t="shared" si="2"/>
        <v>12.42</v>
      </c>
    </row>
    <row r="36" spans="1:10" ht="15.95" customHeight="1" x14ac:dyDescent="0.25">
      <c r="A36" s="45" t="str">
        <f>'СВОД 2013'!$A36</f>
        <v>Куранова А.С.</v>
      </c>
      <c r="B36" s="2">
        <v>27</v>
      </c>
      <c r="C36" s="18"/>
      <c r="D36" s="26">
        <f>Июль!E36</f>
        <v>0</v>
      </c>
      <c r="E36" s="8"/>
      <c r="F36" s="7">
        <f t="shared" si="0"/>
        <v>0</v>
      </c>
      <c r="G36" s="23">
        <f>'СВОД 2013'!$B$220</f>
        <v>3.12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5" t="str">
        <f>'СВОД 2013'!$A37</f>
        <v>Тихомирова С. А.</v>
      </c>
      <c r="B37" s="2">
        <v>28</v>
      </c>
      <c r="C37" s="18"/>
      <c r="D37" s="26">
        <f>Июль!E37</f>
        <v>0</v>
      </c>
      <c r="E37" s="8"/>
      <c r="F37" s="7">
        <f t="shared" si="0"/>
        <v>0</v>
      </c>
      <c r="G37" s="23">
        <f>'СВОД 2013'!$B$220</f>
        <v>3.12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45">
        <f>'СВОД 2013'!$A38</f>
        <v>0</v>
      </c>
      <c r="B38" s="2">
        <v>29</v>
      </c>
      <c r="C38" s="18"/>
      <c r="D38" s="26">
        <f>Июль!E38</f>
        <v>0</v>
      </c>
      <c r="E38" s="8"/>
      <c r="F38" s="7">
        <f t="shared" si="0"/>
        <v>0</v>
      </c>
      <c r="G38" s="23">
        <v>3.27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5" t="str">
        <f>'СВОД 2013'!$A39</f>
        <v>Еркин А. М.</v>
      </c>
      <c r="B39" s="2">
        <v>30</v>
      </c>
      <c r="C39" s="18"/>
      <c r="D39" s="26">
        <f>Июль!E39</f>
        <v>0</v>
      </c>
      <c r="E39" s="8"/>
      <c r="F39" s="7">
        <f t="shared" si="0"/>
        <v>0</v>
      </c>
      <c r="G39" s="23">
        <f>'СВОД 2013'!$B$220</f>
        <v>3.12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5" t="str">
        <f>'СВОД 2013'!$A40</f>
        <v>Еркин А. М.</v>
      </c>
      <c r="B40" s="2">
        <v>30</v>
      </c>
      <c r="C40" s="2" t="s">
        <v>120</v>
      </c>
      <c r="D40" s="26">
        <f>Июль!E40</f>
        <v>0</v>
      </c>
      <c r="E40" s="8"/>
      <c r="F40" s="7">
        <f t="shared" si="0"/>
        <v>0</v>
      </c>
      <c r="G40" s="23">
        <f>'СВОД 2013'!$B$220</f>
        <v>3.12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5" t="str">
        <f>'СВОД 2013'!$A41</f>
        <v>Стрелин А. И.</v>
      </c>
      <c r="B41" s="2">
        <v>31</v>
      </c>
      <c r="C41" s="18"/>
      <c r="D41" s="26">
        <f>Июль!E41</f>
        <v>0</v>
      </c>
      <c r="E41" s="8"/>
      <c r="F41" s="7">
        <f t="shared" si="0"/>
        <v>0</v>
      </c>
      <c r="G41" s="23">
        <f>'СВОД 2013'!$B$220</f>
        <v>3.12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5" t="str">
        <f>'СВОД 2013'!$A42</f>
        <v>Еркин А. М.</v>
      </c>
      <c r="B42" s="2">
        <v>31</v>
      </c>
      <c r="C42" s="2" t="s">
        <v>120</v>
      </c>
      <c r="D42" s="26">
        <f>Июль!E42</f>
        <v>0</v>
      </c>
      <c r="E42" s="8"/>
      <c r="F42" s="7">
        <f t="shared" si="0"/>
        <v>0</v>
      </c>
      <c r="G42" s="23">
        <f>'СВОД 2013'!$B$220</f>
        <v>3.12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5" t="str">
        <f>'СВОД 2013'!$A43</f>
        <v>Кистяева Е. А.</v>
      </c>
      <c r="B43" s="2">
        <v>32</v>
      </c>
      <c r="C43" s="18"/>
      <c r="D43" s="26">
        <f>Июль!E43</f>
        <v>0</v>
      </c>
      <c r="E43" s="8"/>
      <c r="F43" s="7">
        <f t="shared" si="0"/>
        <v>0</v>
      </c>
      <c r="G43" s="23">
        <f>'СВОД 2013'!$B$220</f>
        <v>3.12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5" t="str">
        <f>'СВОД 2013'!$A44</f>
        <v>Гладкова Т. С.</v>
      </c>
      <c r="B44" s="2">
        <v>33</v>
      </c>
      <c r="C44" s="18"/>
      <c r="D44" s="26">
        <f>Июль!E44</f>
        <v>0</v>
      </c>
      <c r="E44" s="8"/>
      <c r="F44" s="7">
        <f t="shared" si="0"/>
        <v>0</v>
      </c>
      <c r="G44" s="23">
        <f>'СВОД 2013'!$B$220</f>
        <v>3.12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5" t="str">
        <f>'СВОД 2013'!$A45</f>
        <v>Чумаков Е. С.</v>
      </c>
      <c r="B45" s="2">
        <v>34</v>
      </c>
      <c r="C45" s="18"/>
      <c r="D45" s="26">
        <f>Июль!E45</f>
        <v>0</v>
      </c>
      <c r="E45" s="8"/>
      <c r="F45" s="7">
        <f t="shared" si="0"/>
        <v>0</v>
      </c>
      <c r="G45" s="23">
        <v>3.27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5" t="str">
        <f>'СВОД 2013'!$A46</f>
        <v>Овчаренко И. А.</v>
      </c>
      <c r="B46" s="2">
        <v>35</v>
      </c>
      <c r="C46" s="18"/>
      <c r="D46" s="26">
        <f>Июль!E46</f>
        <v>0</v>
      </c>
      <c r="E46" s="8"/>
      <c r="F46" s="7">
        <f t="shared" si="0"/>
        <v>0</v>
      </c>
      <c r="G46" s="23">
        <f>'СВОД 2013'!$B$220</f>
        <v>3.12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5" t="str">
        <f>'СВОД 2013'!$A47</f>
        <v>Никкель М. Н.</v>
      </c>
      <c r="B47" s="2">
        <v>36</v>
      </c>
      <c r="C47" s="18"/>
      <c r="D47" s="49">
        <v>1.74</v>
      </c>
      <c r="E47" s="51">
        <v>1.74</v>
      </c>
      <c r="F47" s="7">
        <f t="shared" si="0"/>
        <v>0</v>
      </c>
      <c r="G47" s="23">
        <f>'СВОД 2013'!$B$220</f>
        <v>3.12</v>
      </c>
      <c r="H47" s="7">
        <f t="shared" si="1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5" t="str">
        <f>'СВОД 2013'!$A48</f>
        <v>Клокова Т. Е.</v>
      </c>
      <c r="B48" s="2">
        <v>37</v>
      </c>
      <c r="C48" s="18"/>
      <c r="D48" s="26">
        <f>Июль!E48</f>
        <v>0</v>
      </c>
      <c r="E48" s="8"/>
      <c r="F48" s="7">
        <f t="shared" si="0"/>
        <v>0</v>
      </c>
      <c r="G48" s="23">
        <f>'СВОД 2013'!$B$220</f>
        <v>3.12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133" t="str">
        <f>'СВОД 2013'!$A49</f>
        <v>Волкова Ю.С.</v>
      </c>
      <c r="B49" s="2">
        <v>38</v>
      </c>
      <c r="C49" s="18"/>
      <c r="D49" s="26">
        <f>Июль!E49</f>
        <v>11.09</v>
      </c>
      <c r="E49" s="8">
        <v>76.25</v>
      </c>
      <c r="F49" s="7">
        <f t="shared" si="0"/>
        <v>65.16</v>
      </c>
      <c r="G49" s="23">
        <f>'СВОД 2013'!$B$220</f>
        <v>3.12</v>
      </c>
      <c r="H49" s="7">
        <f>ROUND(F49*G49,2)</f>
        <v>203.3</v>
      </c>
      <c r="I49" s="10">
        <v>0</v>
      </c>
      <c r="J49" s="9">
        <f t="shared" si="2"/>
        <v>203.3</v>
      </c>
    </row>
    <row r="50" spans="1:10" ht="15.95" customHeight="1" x14ac:dyDescent="0.25">
      <c r="A50" s="45" t="str">
        <f>'СВОД 2013'!$A50</f>
        <v>Третяк Ю. М.</v>
      </c>
      <c r="B50" s="2">
        <v>39</v>
      </c>
      <c r="C50" s="18"/>
      <c r="D50" s="26">
        <f>Июль!E50</f>
        <v>0</v>
      </c>
      <c r="E50" s="8">
        <v>0</v>
      </c>
      <c r="F50" s="7">
        <f t="shared" si="0"/>
        <v>0</v>
      </c>
      <c r="G50" s="23">
        <f>'СВОД 2013'!$B$220</f>
        <v>3.12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133" t="str">
        <f>'СВОД 2013'!$A51</f>
        <v>Назаркин Ю. А.</v>
      </c>
      <c r="B51" s="2">
        <v>39</v>
      </c>
      <c r="C51" s="2" t="s">
        <v>120</v>
      </c>
      <c r="D51" s="26">
        <f>Июль!E51</f>
        <v>9.2100000000000009</v>
      </c>
      <c r="E51" s="8">
        <v>9.56</v>
      </c>
      <c r="F51" s="7">
        <f t="shared" si="0"/>
        <v>0.34999999999999964</v>
      </c>
      <c r="G51" s="23">
        <f>'СВОД 2013'!$B$220</f>
        <v>3.12</v>
      </c>
      <c r="H51" s="7">
        <f>ROUND(F51*G51,2)</f>
        <v>1.0900000000000001</v>
      </c>
      <c r="I51" s="10">
        <v>0</v>
      </c>
      <c r="J51" s="9">
        <f t="shared" si="2"/>
        <v>1.0900000000000001</v>
      </c>
    </row>
    <row r="52" spans="1:10" ht="15.95" customHeight="1" x14ac:dyDescent="0.25">
      <c r="A52" s="45" t="str">
        <f>'СВОД 2013'!$A52</f>
        <v>Ибраева О. В.</v>
      </c>
      <c r="B52" s="2">
        <v>40</v>
      </c>
      <c r="C52" s="18"/>
      <c r="D52" s="26">
        <f>Июль!E52</f>
        <v>0</v>
      </c>
      <c r="E52" s="8"/>
      <c r="F52" s="7">
        <f t="shared" si="0"/>
        <v>0</v>
      </c>
      <c r="G52" s="23">
        <f>'СВОД 2013'!$B$220</f>
        <v>3.12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5" t="str">
        <f>'СВОД 2013'!$A53</f>
        <v>Лустова П. Н.</v>
      </c>
      <c r="B53" s="2">
        <v>40</v>
      </c>
      <c r="C53" s="2" t="s">
        <v>120</v>
      </c>
      <c r="D53" s="26">
        <f>Июль!E53</f>
        <v>0</v>
      </c>
      <c r="E53" s="8"/>
      <c r="F53" s="7">
        <f t="shared" si="0"/>
        <v>0</v>
      </c>
      <c r="G53" s="23">
        <f>'СВОД 2013'!$B$220</f>
        <v>3.12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5" t="str">
        <f>'СВОД 2013'!$A54</f>
        <v>Алексеева Г. М.</v>
      </c>
      <c r="B54" s="2">
        <v>41</v>
      </c>
      <c r="C54" s="18"/>
      <c r="D54" s="26">
        <f>Июль!E54</f>
        <v>0</v>
      </c>
      <c r="E54" s="8"/>
      <c r="F54" s="7">
        <f t="shared" si="0"/>
        <v>0</v>
      </c>
      <c r="G54" s="23">
        <f>'СВОД 2013'!$B$220</f>
        <v>3.12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133" t="str">
        <f>'СВОД 2013'!$A55</f>
        <v>Лифанов А. А.</v>
      </c>
      <c r="B55" s="2">
        <v>42</v>
      </c>
      <c r="C55" s="18"/>
      <c r="D55" s="49">
        <v>1.73</v>
      </c>
      <c r="E55" s="51">
        <v>34.270000000000003</v>
      </c>
      <c r="F55" s="7">
        <f t="shared" si="0"/>
        <v>32.540000000000006</v>
      </c>
      <c r="G55" s="23">
        <f>'СВОД 2013'!$B$220</f>
        <v>3.12</v>
      </c>
      <c r="H55" s="7">
        <f>ROUND(F55*G55,2)</f>
        <v>101.52</v>
      </c>
      <c r="I55" s="10">
        <v>0</v>
      </c>
      <c r="J55" s="9">
        <f t="shared" si="2"/>
        <v>101.52</v>
      </c>
    </row>
    <row r="56" spans="1:10" ht="15.95" customHeight="1" x14ac:dyDescent="0.25">
      <c r="A56" s="45" t="str">
        <f>'СВОД 2013'!$A56</f>
        <v>Завалов А. А.</v>
      </c>
      <c r="B56" s="2">
        <v>43</v>
      </c>
      <c r="C56" s="18"/>
      <c r="D56" s="26">
        <f>Июль!E56</f>
        <v>0</v>
      </c>
      <c r="E56" s="8"/>
      <c r="F56" s="7">
        <f t="shared" si="0"/>
        <v>0</v>
      </c>
      <c r="G56" s="23">
        <f>'СВОД 2013'!$B$220</f>
        <v>3.12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45">
        <f>'СВОД 2013'!$A57</f>
        <v>0</v>
      </c>
      <c r="B57" s="2">
        <v>44</v>
      </c>
      <c r="C57" s="18"/>
      <c r="D57" s="26">
        <f>Июль!E57</f>
        <v>0</v>
      </c>
      <c r="E57" s="8"/>
      <c r="F57" s="7">
        <f t="shared" si="0"/>
        <v>0</v>
      </c>
      <c r="G57" s="23">
        <v>3.27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5" t="str">
        <f>'СВОД 2013'!$A58</f>
        <v xml:space="preserve">Новиков Р. А. </v>
      </c>
      <c r="B58" s="3">
        <v>45</v>
      </c>
      <c r="C58" s="18"/>
      <c r="D58" s="26">
        <f>Июль!E58</f>
        <v>0</v>
      </c>
      <c r="E58" s="8"/>
      <c r="F58" s="7">
        <f t="shared" si="0"/>
        <v>0</v>
      </c>
      <c r="G58" s="23">
        <f>'СВОД 2013'!$B$220</f>
        <v>3.12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45">
        <f>'СВОД 2013'!$A59</f>
        <v>0</v>
      </c>
      <c r="B59" s="2">
        <v>46</v>
      </c>
      <c r="C59" s="18"/>
      <c r="D59" s="26">
        <f>Июль!E59</f>
        <v>0</v>
      </c>
      <c r="E59" s="8"/>
      <c r="F59" s="7">
        <f t="shared" si="0"/>
        <v>0</v>
      </c>
      <c r="G59" s="23">
        <v>3.27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5" t="str">
        <f>'СВОД 2013'!$A60</f>
        <v>Плужников К. Г.</v>
      </c>
      <c r="B60" s="2">
        <v>47</v>
      </c>
      <c r="C60" s="18"/>
      <c r="D60" s="26">
        <f>Июль!E60</f>
        <v>0</v>
      </c>
      <c r="E60" s="8"/>
      <c r="F60" s="7">
        <f t="shared" si="0"/>
        <v>0</v>
      </c>
      <c r="G60" s="23">
        <v>3.27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5" t="str">
        <f>'СВОД 2013'!$A61</f>
        <v>Ртищев М. А.</v>
      </c>
      <c r="B61" s="3">
        <v>48</v>
      </c>
      <c r="C61" s="18"/>
      <c r="D61" s="26">
        <f>Июль!E61</f>
        <v>0</v>
      </c>
      <c r="E61" s="8"/>
      <c r="F61" s="7">
        <f t="shared" si="0"/>
        <v>0</v>
      </c>
      <c r="G61" s="23">
        <v>3.27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45">
        <f>'СВОД 2013'!$A62</f>
        <v>0</v>
      </c>
      <c r="B62" s="2">
        <v>49</v>
      </c>
      <c r="C62" s="18"/>
      <c r="D62" s="26">
        <f>Июль!E62</f>
        <v>0</v>
      </c>
      <c r="E62" s="8"/>
      <c r="F62" s="7">
        <f t="shared" si="0"/>
        <v>0</v>
      </c>
      <c r="G62" s="23">
        <v>3.27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45">
        <f>'СВОД 2013'!$A63</f>
        <v>0</v>
      </c>
      <c r="B63" s="2">
        <v>50</v>
      </c>
      <c r="C63" s="18"/>
      <c r="D63" s="26">
        <f>Июль!E63</f>
        <v>0</v>
      </c>
      <c r="E63" s="8"/>
      <c r="F63" s="7">
        <f t="shared" si="0"/>
        <v>0</v>
      </c>
      <c r="G63" s="23">
        <v>3.27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5" t="str">
        <f>'СВОД 2013'!$A64</f>
        <v>Непочатых Д.Д.</v>
      </c>
      <c r="B64" s="2">
        <v>51</v>
      </c>
      <c r="C64" s="18"/>
      <c r="D64" s="26">
        <f>Июль!E64</f>
        <v>0</v>
      </c>
      <c r="E64" s="8"/>
      <c r="F64" s="7">
        <f t="shared" si="0"/>
        <v>0</v>
      </c>
      <c r="G64" s="23">
        <f>'СВОД 2013'!$B$220</f>
        <v>3.12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5" t="str">
        <f>'СВОД 2013'!$A65</f>
        <v>Бирюков Ю. В.</v>
      </c>
      <c r="B65" s="3">
        <v>52</v>
      </c>
      <c r="C65" s="18"/>
      <c r="D65" s="26">
        <f>Июль!E65</f>
        <v>0</v>
      </c>
      <c r="E65" s="8"/>
      <c r="F65" s="7">
        <f t="shared" si="0"/>
        <v>0</v>
      </c>
      <c r="G65" s="23">
        <f>'СВОД 2013'!$B$220</f>
        <v>3.12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5" t="str">
        <f>'СВОД 2013'!$A66</f>
        <v>Горбунова А. В.</v>
      </c>
      <c r="B66" s="3">
        <v>53</v>
      </c>
      <c r="C66" s="18"/>
      <c r="D66" s="26">
        <f>Июль!E66</f>
        <v>0</v>
      </c>
      <c r="E66" s="8"/>
      <c r="F66" s="7">
        <f t="shared" si="0"/>
        <v>0</v>
      </c>
      <c r="G66" s="23">
        <v>3.27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customHeight="1" x14ac:dyDescent="0.25">
      <c r="A67" s="45" t="str">
        <f>'СВОД 2013'!$A67</f>
        <v>Марчук Г. И.</v>
      </c>
      <c r="B67" s="2">
        <v>54</v>
      </c>
      <c r="C67" s="18"/>
      <c r="D67" s="26">
        <f>Июль!E67</f>
        <v>0</v>
      </c>
      <c r="E67" s="8"/>
      <c r="F67" s="7">
        <f t="shared" si="0"/>
        <v>0</v>
      </c>
      <c r="G67" s="23">
        <v>3.27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customHeight="1" x14ac:dyDescent="0.25">
      <c r="A68" s="45" t="str">
        <f>'СВОД 2013'!$A68</f>
        <v>Прохоров О. В.</v>
      </c>
      <c r="B68" s="2">
        <v>55</v>
      </c>
      <c r="C68" s="18"/>
      <c r="D68" s="26">
        <f>Июль!E68</f>
        <v>0</v>
      </c>
      <c r="E68" s="8"/>
      <c r="F68" s="7">
        <f t="shared" ref="F68:F131" si="3">E68-D68</f>
        <v>0</v>
      </c>
      <c r="G68" s="23">
        <v>3.27</v>
      </c>
      <c r="H68" s="7">
        <f t="shared" ref="H68:H129" si="4">F68*G68</f>
        <v>0</v>
      </c>
      <c r="I68" s="10">
        <v>0</v>
      </c>
      <c r="J68" s="9">
        <f t="shared" ref="J68:J131" si="5">H68-I68</f>
        <v>0</v>
      </c>
    </row>
    <row r="69" spans="1:10" ht="15.95" customHeight="1" x14ac:dyDescent="0.25">
      <c r="A69" s="45">
        <f>'СВОД 2013'!$A69</f>
        <v>0</v>
      </c>
      <c r="B69" s="2">
        <v>56</v>
      </c>
      <c r="C69" s="18"/>
      <c r="D69" s="26">
        <f>Июль!E69</f>
        <v>0</v>
      </c>
      <c r="E69" s="8"/>
      <c r="F69" s="7">
        <f t="shared" si="3"/>
        <v>0</v>
      </c>
      <c r="G69" s="23">
        <v>3.27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45">
        <f>'СВОД 2013'!$A70</f>
        <v>0</v>
      </c>
      <c r="B70" s="3">
        <v>57</v>
      </c>
      <c r="C70" s="18"/>
      <c r="D70" s="26">
        <f>Июль!E70</f>
        <v>0</v>
      </c>
      <c r="E70" s="8"/>
      <c r="F70" s="7">
        <f t="shared" si="3"/>
        <v>0</v>
      </c>
      <c r="G70" s="23">
        <v>3.27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45">
        <f>'СВОД 2013'!$A71</f>
        <v>0</v>
      </c>
      <c r="B71" s="3">
        <v>58</v>
      </c>
      <c r="C71" s="18"/>
      <c r="D71" s="26">
        <f>Июль!E71</f>
        <v>0</v>
      </c>
      <c r="E71" s="8"/>
      <c r="F71" s="7">
        <f t="shared" si="3"/>
        <v>0</v>
      </c>
      <c r="G71" s="23">
        <v>3.27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45">
        <f>'СВОД 2013'!$A72</f>
        <v>0</v>
      </c>
      <c r="B72" s="2">
        <v>59</v>
      </c>
      <c r="C72" s="18"/>
      <c r="D72" s="26">
        <f>Июль!E72</f>
        <v>0</v>
      </c>
      <c r="E72" s="8"/>
      <c r="F72" s="7">
        <f t="shared" si="3"/>
        <v>0</v>
      </c>
      <c r="G72" s="23">
        <v>3.27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45">
        <f>'СВОД 2013'!$A73</f>
        <v>0</v>
      </c>
      <c r="B73" s="2">
        <v>60</v>
      </c>
      <c r="C73" s="18"/>
      <c r="D73" s="26">
        <f>Июль!E73</f>
        <v>0</v>
      </c>
      <c r="E73" s="8"/>
      <c r="F73" s="7">
        <f t="shared" si="3"/>
        <v>0</v>
      </c>
      <c r="G73" s="23">
        <v>3.27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45">
        <f>'СВОД 2013'!$A74</f>
        <v>0</v>
      </c>
      <c r="B74" s="3">
        <v>61</v>
      </c>
      <c r="C74" s="18"/>
      <c r="D74" s="26">
        <f>Июль!E74</f>
        <v>0</v>
      </c>
      <c r="E74" s="8"/>
      <c r="F74" s="7">
        <f t="shared" si="3"/>
        <v>0</v>
      </c>
      <c r="G74" s="23">
        <v>3.27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45">
        <f>'СВОД 2013'!$A75</f>
        <v>0</v>
      </c>
      <c r="B75" s="3">
        <v>62</v>
      </c>
      <c r="C75" s="18"/>
      <c r="D75" s="26">
        <f>Июль!E75</f>
        <v>0</v>
      </c>
      <c r="E75" s="8"/>
      <c r="F75" s="7">
        <f t="shared" si="3"/>
        <v>0</v>
      </c>
      <c r="G75" s="23">
        <v>3.27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45">
        <f>'СВОД 2013'!$A76</f>
        <v>0</v>
      </c>
      <c r="B76" s="2">
        <v>63</v>
      </c>
      <c r="C76" s="18"/>
      <c r="D76" s="26">
        <f>Июль!E76</f>
        <v>0</v>
      </c>
      <c r="E76" s="8"/>
      <c r="F76" s="7">
        <f t="shared" si="3"/>
        <v>0</v>
      </c>
      <c r="G76" s="23">
        <v>3.27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45">
        <f>'СВОД 2013'!$A77</f>
        <v>0</v>
      </c>
      <c r="B77" s="2">
        <v>64</v>
      </c>
      <c r="C77" s="18"/>
      <c r="D77" s="26">
        <f>Июль!E77</f>
        <v>0</v>
      </c>
      <c r="E77" s="8"/>
      <c r="F77" s="7">
        <f t="shared" si="3"/>
        <v>0</v>
      </c>
      <c r="G77" s="23">
        <v>3.27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45">
        <f>'СВОД 2013'!$A78</f>
        <v>0</v>
      </c>
      <c r="B78" s="3">
        <v>65</v>
      </c>
      <c r="C78" s="18"/>
      <c r="D78" s="26">
        <f>Июль!E78</f>
        <v>0</v>
      </c>
      <c r="E78" s="8"/>
      <c r="F78" s="7">
        <f t="shared" si="3"/>
        <v>0</v>
      </c>
      <c r="G78" s="23">
        <v>3.27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45">
        <f>'СВОД 2013'!$A79</f>
        <v>0</v>
      </c>
      <c r="B79" s="3">
        <v>66</v>
      </c>
      <c r="C79" s="18"/>
      <c r="D79" s="26">
        <f>Июль!E79</f>
        <v>0</v>
      </c>
      <c r="E79" s="8"/>
      <c r="F79" s="7">
        <f t="shared" si="3"/>
        <v>0</v>
      </c>
      <c r="G79" s="23">
        <v>3.27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45">
        <f>'СВОД 2013'!$A80</f>
        <v>0</v>
      </c>
      <c r="B80" s="2">
        <v>67</v>
      </c>
      <c r="C80" s="18"/>
      <c r="D80" s="26">
        <f>Июль!E80</f>
        <v>0</v>
      </c>
      <c r="E80" s="8"/>
      <c r="F80" s="7">
        <f t="shared" si="3"/>
        <v>0</v>
      </c>
      <c r="G80" s="23">
        <v>3.27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45">
        <f>'СВОД 2013'!$A81</f>
        <v>0</v>
      </c>
      <c r="B81" s="2">
        <v>68</v>
      </c>
      <c r="C81" s="18"/>
      <c r="D81" s="26">
        <f>Июль!E81</f>
        <v>0</v>
      </c>
      <c r="E81" s="8"/>
      <c r="F81" s="7">
        <f t="shared" si="3"/>
        <v>0</v>
      </c>
      <c r="G81" s="23">
        <v>3.27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45">
        <f>'СВОД 2013'!$A82</f>
        <v>0</v>
      </c>
      <c r="B82" s="3">
        <v>69</v>
      </c>
      <c r="C82" s="18"/>
      <c r="D82" s="26">
        <f>Июль!E82</f>
        <v>0</v>
      </c>
      <c r="E82" s="8"/>
      <c r="F82" s="7">
        <f t="shared" si="3"/>
        <v>0</v>
      </c>
      <c r="G82" s="23">
        <v>3.27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45">
        <f>'СВОД 2013'!$A83</f>
        <v>0</v>
      </c>
      <c r="B83" s="3">
        <v>70</v>
      </c>
      <c r="C83" s="18"/>
      <c r="D83" s="26">
        <f>Июль!E83</f>
        <v>0</v>
      </c>
      <c r="E83" s="8"/>
      <c r="F83" s="7">
        <f t="shared" si="3"/>
        <v>0</v>
      </c>
      <c r="G83" s="23">
        <v>3.27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45">
        <f>'СВОД 2013'!$A84</f>
        <v>0</v>
      </c>
      <c r="B84" s="2">
        <v>71</v>
      </c>
      <c r="C84" s="18"/>
      <c r="D84" s="26">
        <f>Июль!E84</f>
        <v>0</v>
      </c>
      <c r="E84" s="8"/>
      <c r="F84" s="7">
        <f t="shared" si="3"/>
        <v>0</v>
      </c>
      <c r="G84" s="23">
        <v>3.27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45">
        <f>'СВОД 2013'!$A85</f>
        <v>0</v>
      </c>
      <c r="B85" s="2">
        <v>72</v>
      </c>
      <c r="C85" s="18"/>
      <c r="D85" s="26">
        <f>Июль!E85</f>
        <v>0</v>
      </c>
      <c r="E85" s="8"/>
      <c r="F85" s="7">
        <f t="shared" si="3"/>
        <v>0</v>
      </c>
      <c r="G85" s="23">
        <v>3.27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45">
        <f>'СВОД 2013'!$A86</f>
        <v>0</v>
      </c>
      <c r="B86" s="3">
        <v>73</v>
      </c>
      <c r="C86" s="18"/>
      <c r="D86" s="26">
        <f>Июль!E86</f>
        <v>0</v>
      </c>
      <c r="E86" s="8"/>
      <c r="F86" s="7">
        <f t="shared" si="3"/>
        <v>0</v>
      </c>
      <c r="G86" s="23">
        <v>3.27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45">
        <f>'СВОД 2013'!$A87</f>
        <v>0</v>
      </c>
      <c r="B87" s="3">
        <v>74</v>
      </c>
      <c r="C87" s="18"/>
      <c r="D87" s="26">
        <f>Июль!E87</f>
        <v>0</v>
      </c>
      <c r="E87" s="8"/>
      <c r="F87" s="7">
        <f t="shared" si="3"/>
        <v>0</v>
      </c>
      <c r="G87" s="23">
        <v>3.27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45">
        <f>'СВОД 2013'!$A88</f>
        <v>0</v>
      </c>
      <c r="B88" s="2">
        <v>75</v>
      </c>
      <c r="C88" s="18"/>
      <c r="D88" s="26">
        <f>Июль!E88</f>
        <v>0</v>
      </c>
      <c r="E88" s="8"/>
      <c r="F88" s="7">
        <f t="shared" si="3"/>
        <v>0</v>
      </c>
      <c r="G88" s="23">
        <v>3.27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45">
        <f>'СВОД 2013'!$A89</f>
        <v>0</v>
      </c>
      <c r="B89" s="2">
        <v>76</v>
      </c>
      <c r="C89" s="18"/>
      <c r="D89" s="26">
        <f>Июль!E89</f>
        <v>0</v>
      </c>
      <c r="E89" s="8"/>
      <c r="F89" s="7">
        <f t="shared" si="3"/>
        <v>0</v>
      </c>
      <c r="G89" s="23">
        <v>3.27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45">
        <f>'СВОД 2013'!$A90</f>
        <v>0</v>
      </c>
      <c r="B90" s="3">
        <v>76</v>
      </c>
      <c r="C90" s="3" t="s">
        <v>120</v>
      </c>
      <c r="D90" s="26">
        <f>Июль!E90</f>
        <v>0</v>
      </c>
      <c r="E90" s="8"/>
      <c r="F90" s="7">
        <f t="shared" si="3"/>
        <v>0</v>
      </c>
      <c r="G90" s="23">
        <v>3.27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45">
        <f>'СВОД 2013'!$A91</f>
        <v>0</v>
      </c>
      <c r="B91" s="3">
        <v>77</v>
      </c>
      <c r="C91" s="18"/>
      <c r="D91" s="26">
        <f>Июль!E91</f>
        <v>0</v>
      </c>
      <c r="E91" s="8"/>
      <c r="F91" s="7">
        <f t="shared" si="3"/>
        <v>0</v>
      </c>
      <c r="G91" s="23">
        <v>3.27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5" t="str">
        <f>'СВОД 2013'!$A92</f>
        <v>Мизрах И. Л.</v>
      </c>
      <c r="B92" s="2">
        <v>78</v>
      </c>
      <c r="C92" s="18"/>
      <c r="D92" s="26">
        <f>Июль!E92</f>
        <v>0</v>
      </c>
      <c r="E92" s="8"/>
      <c r="F92" s="7">
        <f t="shared" si="3"/>
        <v>0</v>
      </c>
      <c r="G92" s="23">
        <f>'СВОД 2013'!$B$220</f>
        <v>3.12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45" t="str">
        <f>'СВОД 2013'!$A93</f>
        <v>Столповский Е. В.</v>
      </c>
      <c r="B93" s="2">
        <v>78</v>
      </c>
      <c r="C93" s="2" t="s">
        <v>120</v>
      </c>
      <c r="D93" s="26">
        <f>Июль!E93</f>
        <v>0</v>
      </c>
      <c r="E93" s="8"/>
      <c r="F93" s="7">
        <f t="shared" si="3"/>
        <v>0</v>
      </c>
      <c r="G93" s="23">
        <f>'СВОД 2013'!$B$220</f>
        <v>3.12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133" t="str">
        <f>'СВОД 2013'!$A94</f>
        <v xml:space="preserve">Орлова А. С. </v>
      </c>
      <c r="B94" s="2">
        <v>79</v>
      </c>
      <c r="C94" s="18"/>
      <c r="D94" s="49">
        <v>0.96</v>
      </c>
      <c r="E94" s="51">
        <v>2.2799999999999998</v>
      </c>
      <c r="F94" s="7">
        <f t="shared" si="3"/>
        <v>1.3199999999999998</v>
      </c>
      <c r="G94" s="23">
        <f>'СВОД 2013'!$B$220</f>
        <v>3.12</v>
      </c>
      <c r="H94" s="7">
        <f>ROUND(F94*G94,2)</f>
        <v>4.12</v>
      </c>
      <c r="I94" s="10">
        <v>0</v>
      </c>
      <c r="J94" s="9">
        <f t="shared" si="5"/>
        <v>4.12</v>
      </c>
    </row>
    <row r="95" spans="1:10" ht="15.95" customHeight="1" x14ac:dyDescent="0.25">
      <c r="A95" s="45" t="str">
        <f>'СВОД 2013'!$A95</f>
        <v>Белышкова А. В.</v>
      </c>
      <c r="B95" s="2">
        <v>79</v>
      </c>
      <c r="C95" s="3" t="s">
        <v>120</v>
      </c>
      <c r="D95" s="26">
        <f>Июль!E95</f>
        <v>0</v>
      </c>
      <c r="E95" s="8"/>
      <c r="F95" s="7">
        <f t="shared" si="3"/>
        <v>0</v>
      </c>
      <c r="G95" s="23">
        <v>3.27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45">
        <f>'СВОД 2013'!$A96</f>
        <v>0</v>
      </c>
      <c r="B96" s="2">
        <v>80</v>
      </c>
      <c r="C96" s="18"/>
      <c r="D96" s="26">
        <f>Июль!E96</f>
        <v>0</v>
      </c>
      <c r="E96" s="8"/>
      <c r="F96" s="7">
        <f t="shared" si="3"/>
        <v>0</v>
      </c>
      <c r="G96" s="23">
        <v>3.27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45">
        <f>'СВОД 2013'!$A97</f>
        <v>0</v>
      </c>
      <c r="B97" s="2">
        <v>81</v>
      </c>
      <c r="C97" s="18"/>
      <c r="D97" s="26">
        <f>Июль!E97</f>
        <v>0</v>
      </c>
      <c r="E97" s="8"/>
      <c r="F97" s="7">
        <f t="shared" si="3"/>
        <v>0</v>
      </c>
      <c r="G97" s="23">
        <v>3.27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45">
        <f>'СВОД 2013'!$A98</f>
        <v>0</v>
      </c>
      <c r="B98" s="2">
        <v>82</v>
      </c>
      <c r="C98" s="18"/>
      <c r="D98" s="26">
        <f>Июль!E98</f>
        <v>0</v>
      </c>
      <c r="E98" s="8"/>
      <c r="F98" s="7">
        <f t="shared" si="3"/>
        <v>0</v>
      </c>
      <c r="G98" s="23">
        <v>3.27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45">
        <f>'СВОД 2013'!$A99</f>
        <v>0</v>
      </c>
      <c r="B99" s="2">
        <v>83</v>
      </c>
      <c r="C99" s="18"/>
      <c r="D99" s="26">
        <f>Июль!E99</f>
        <v>0</v>
      </c>
      <c r="E99" s="8"/>
      <c r="F99" s="7">
        <f t="shared" si="3"/>
        <v>0</v>
      </c>
      <c r="G99" s="23">
        <v>3.27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5" t="str">
        <f>'СВОД 2013'!$A100</f>
        <v>Койфман К. А.</v>
      </c>
      <c r="B100" s="2">
        <v>84</v>
      </c>
      <c r="C100" s="18"/>
      <c r="D100" s="26">
        <f>Июль!E100</f>
        <v>0</v>
      </c>
      <c r="E100" s="8"/>
      <c r="F100" s="7">
        <f t="shared" si="3"/>
        <v>0</v>
      </c>
      <c r="G100" s="23">
        <f>'СВОД 2013'!$B$220</f>
        <v>3.12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5" t="str">
        <f>'СВОД 2013'!$A101</f>
        <v>Койфман К. А.</v>
      </c>
      <c r="B101" s="2">
        <v>85</v>
      </c>
      <c r="C101" s="18"/>
      <c r="D101" s="26">
        <f>Июль!E101</f>
        <v>0</v>
      </c>
      <c r="E101" s="8"/>
      <c r="F101" s="7">
        <f t="shared" si="3"/>
        <v>0</v>
      </c>
      <c r="G101" s="23">
        <f>'СВОД 2013'!$B$220</f>
        <v>3.12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5" t="str">
        <f>'СВОД 2013'!$A102</f>
        <v>Койфман К. А.</v>
      </c>
      <c r="B102" s="2">
        <v>86</v>
      </c>
      <c r="C102" s="18"/>
      <c r="D102" s="26">
        <f>Июль!E102</f>
        <v>0</v>
      </c>
      <c r="E102" s="8"/>
      <c r="F102" s="7">
        <f t="shared" si="3"/>
        <v>0</v>
      </c>
      <c r="G102" s="23">
        <f>'СВОД 2013'!$B$220</f>
        <v>3.12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45">
        <f>'СВОД 2013'!$A103</f>
        <v>0</v>
      </c>
      <c r="B103" s="2">
        <v>87</v>
      </c>
      <c r="C103" s="18"/>
      <c r="D103" s="26">
        <f>Июль!E103</f>
        <v>0</v>
      </c>
      <c r="E103" s="8"/>
      <c r="F103" s="7">
        <f t="shared" si="3"/>
        <v>0</v>
      </c>
      <c r="G103" s="23">
        <v>3.27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5" t="str">
        <f>'СВОД 2013'!$A104</f>
        <v>Герасимов П. В.</v>
      </c>
      <c r="B104" s="2">
        <v>88</v>
      </c>
      <c r="C104" s="18"/>
      <c r="D104" s="49">
        <v>0.81</v>
      </c>
      <c r="E104" s="51">
        <v>0.81</v>
      </c>
      <c r="F104" s="7">
        <f t="shared" si="3"/>
        <v>0</v>
      </c>
      <c r="G104" s="23">
        <f>'СВОД 2013'!$B$220</f>
        <v>3.12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5" t="str">
        <f>'СВОД 2013'!$A105</f>
        <v>Сошенко В.В.</v>
      </c>
      <c r="B105" s="2">
        <v>89</v>
      </c>
      <c r="C105" s="18"/>
      <c r="D105" s="26">
        <f>Июль!E105</f>
        <v>0</v>
      </c>
      <c r="E105" s="8"/>
      <c r="F105" s="7">
        <f t="shared" si="3"/>
        <v>0</v>
      </c>
      <c r="G105" s="23">
        <f>'СВОД 2013'!$B$220</f>
        <v>3.12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5" t="str">
        <f>'СВОД 2013'!$A106</f>
        <v>Внуков С. Ю.</v>
      </c>
      <c r="B106" s="2">
        <v>90</v>
      </c>
      <c r="C106" s="18"/>
      <c r="D106" s="26">
        <f>Июль!E106</f>
        <v>0</v>
      </c>
      <c r="E106" s="8"/>
      <c r="F106" s="7">
        <f t="shared" si="3"/>
        <v>0</v>
      </c>
      <c r="G106" s="23">
        <f>'СВОД 2013'!$B$220</f>
        <v>3.12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45">
        <f>'СВОД 2013'!$A107</f>
        <v>0</v>
      </c>
      <c r="B107" s="2">
        <v>91</v>
      </c>
      <c r="C107" s="18"/>
      <c r="D107" s="26">
        <f>Июль!E107</f>
        <v>0</v>
      </c>
      <c r="E107" s="8"/>
      <c r="F107" s="7">
        <f t="shared" si="3"/>
        <v>0</v>
      </c>
      <c r="G107" s="23">
        <v>3.27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45">
        <f>'СВОД 2013'!$A108</f>
        <v>0</v>
      </c>
      <c r="B108" s="2">
        <v>92</v>
      </c>
      <c r="C108" s="18"/>
      <c r="D108" s="26">
        <f>Июль!E108</f>
        <v>0</v>
      </c>
      <c r="E108" s="8"/>
      <c r="F108" s="7">
        <f t="shared" si="3"/>
        <v>0</v>
      </c>
      <c r="G108" s="23">
        <v>3.27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33" t="str">
        <f>'СВОД 2013'!$A109</f>
        <v>Федосеева Н.И.</v>
      </c>
      <c r="B109" s="2">
        <v>93</v>
      </c>
      <c r="C109" s="18"/>
      <c r="D109" s="49">
        <v>0.8</v>
      </c>
      <c r="E109" s="51">
        <v>57.14</v>
      </c>
      <c r="F109" s="7">
        <f t="shared" si="3"/>
        <v>56.34</v>
      </c>
      <c r="G109" s="23">
        <v>3.27</v>
      </c>
      <c r="H109" s="7">
        <f>ROUND(F109*G109,2)</f>
        <v>184.23</v>
      </c>
      <c r="I109" s="10">
        <v>0</v>
      </c>
      <c r="J109" s="9">
        <f t="shared" si="5"/>
        <v>184.23</v>
      </c>
    </row>
    <row r="110" spans="1:10" ht="15.95" customHeight="1" x14ac:dyDescent="0.25">
      <c r="A110" s="45">
        <f>'СВОД 2013'!$A110</f>
        <v>0</v>
      </c>
      <c r="B110" s="2">
        <v>94</v>
      </c>
      <c r="C110" s="18"/>
      <c r="D110" s="26">
        <f>Июль!E110</f>
        <v>0</v>
      </c>
      <c r="E110" s="8"/>
      <c r="F110" s="7">
        <f t="shared" si="3"/>
        <v>0</v>
      </c>
      <c r="G110" s="23">
        <v>3.27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45">
        <f>'СВОД 2013'!$A111</f>
        <v>0</v>
      </c>
      <c r="B111" s="2">
        <v>95</v>
      </c>
      <c r="C111" s="18"/>
      <c r="D111" s="26">
        <f>Июль!E111</f>
        <v>0</v>
      </c>
      <c r="E111" s="8"/>
      <c r="F111" s="7">
        <f t="shared" si="3"/>
        <v>0</v>
      </c>
      <c r="G111" s="23">
        <v>3.27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45">
        <f>'СВОД 2013'!$A112</f>
        <v>0</v>
      </c>
      <c r="B112" s="2">
        <v>96</v>
      </c>
      <c r="C112" s="18"/>
      <c r="D112" s="26">
        <f>Июль!E112</f>
        <v>0</v>
      </c>
      <c r="E112" s="8"/>
      <c r="F112" s="7">
        <f t="shared" si="3"/>
        <v>0</v>
      </c>
      <c r="G112" s="23">
        <v>3.27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45">
        <f>'СВОД 2013'!$A113</f>
        <v>0</v>
      </c>
      <c r="B113" s="2">
        <v>97</v>
      </c>
      <c r="C113" s="18"/>
      <c r="D113" s="26">
        <f>Июль!E113</f>
        <v>0</v>
      </c>
      <c r="E113" s="8"/>
      <c r="F113" s="7">
        <f t="shared" si="3"/>
        <v>0</v>
      </c>
      <c r="G113" s="23">
        <v>3.27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45">
        <f>'СВОД 2013'!$A114</f>
        <v>0</v>
      </c>
      <c r="B114" s="2">
        <v>98</v>
      </c>
      <c r="C114" s="18"/>
      <c r="D114" s="26">
        <f>Июль!E114</f>
        <v>0</v>
      </c>
      <c r="E114" s="8"/>
      <c r="F114" s="7">
        <f t="shared" si="3"/>
        <v>0</v>
      </c>
      <c r="G114" s="23">
        <v>3.27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5" t="str">
        <f>'СВОД 2013'!$A115</f>
        <v>Гнилицкий М.В.</v>
      </c>
      <c r="B115" s="2">
        <v>99</v>
      </c>
      <c r="C115" s="18"/>
      <c r="D115" s="26">
        <f>Июль!E115</f>
        <v>0</v>
      </c>
      <c r="E115" s="8"/>
      <c r="F115" s="7">
        <f t="shared" si="3"/>
        <v>0</v>
      </c>
      <c r="G115" s="23">
        <f>'СВОД 2013'!$B$220</f>
        <v>3.12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5" t="str">
        <f>'СВОД 2013'!$A116</f>
        <v>Френкель А.В.</v>
      </c>
      <c r="B116" s="2">
        <v>100</v>
      </c>
      <c r="C116" s="18"/>
      <c r="D116" s="26">
        <f>Июль!E116</f>
        <v>0</v>
      </c>
      <c r="E116" s="8"/>
      <c r="F116" s="7">
        <f t="shared" si="3"/>
        <v>0</v>
      </c>
      <c r="G116" s="23">
        <f>'СВОД 2013'!$B$220</f>
        <v>3.12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5" t="str">
        <f>'СВОД 2013'!$A117</f>
        <v>Гурьянова Н.И.</v>
      </c>
      <c r="B117" s="2">
        <v>101</v>
      </c>
      <c r="C117" s="18"/>
      <c r="D117" s="49">
        <v>0</v>
      </c>
      <c r="E117" s="51"/>
      <c r="F117" s="7">
        <f t="shared" si="3"/>
        <v>0</v>
      </c>
      <c r="G117" s="23">
        <f>'СВОД 2013'!$B$220</f>
        <v>3.12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33" t="str">
        <f>'СВОД 2013'!$A118</f>
        <v>Зудилов А. В.</v>
      </c>
      <c r="B118" s="2">
        <v>102</v>
      </c>
      <c r="C118" s="18"/>
      <c r="D118" s="49">
        <v>0.72</v>
      </c>
      <c r="E118" s="51">
        <v>21.32</v>
      </c>
      <c r="F118" s="7">
        <f t="shared" si="3"/>
        <v>20.6</v>
      </c>
      <c r="G118" s="23">
        <f>'СВОД 2013'!$B$220</f>
        <v>3.12</v>
      </c>
      <c r="H118" s="7">
        <f>ROUND(F118*G118,2)</f>
        <v>64.27</v>
      </c>
      <c r="I118" s="10">
        <v>0</v>
      </c>
      <c r="J118" s="9">
        <f t="shared" si="5"/>
        <v>64.27</v>
      </c>
    </row>
    <row r="119" spans="1:10" ht="15.95" customHeight="1" x14ac:dyDescent="0.25">
      <c r="A119" s="133" t="str">
        <f>'СВОД 2013'!$A119</f>
        <v>Ментюкова Н. В.</v>
      </c>
      <c r="B119" s="2">
        <v>103</v>
      </c>
      <c r="C119" s="18"/>
      <c r="D119" s="49">
        <f>Июль!E119</f>
        <v>0.44</v>
      </c>
      <c r="E119" s="51">
        <v>60.36</v>
      </c>
      <c r="F119" s="7">
        <f t="shared" si="3"/>
        <v>59.92</v>
      </c>
      <c r="G119" s="23">
        <f>'СВОД 2013'!$B$220</f>
        <v>3.12</v>
      </c>
      <c r="H119" s="7">
        <f>ROUND(F119*G119,2)</f>
        <v>186.95</v>
      </c>
      <c r="I119" s="10">
        <v>0</v>
      </c>
      <c r="J119" s="9">
        <f t="shared" si="5"/>
        <v>186.95</v>
      </c>
    </row>
    <row r="120" spans="1:10" ht="15.95" customHeight="1" x14ac:dyDescent="0.25">
      <c r="A120" s="133" t="str">
        <f>'СВОД 2013'!$A120</f>
        <v>Волков В. И.</v>
      </c>
      <c r="B120" s="2">
        <v>104</v>
      </c>
      <c r="C120" s="18"/>
      <c r="D120" s="26">
        <f>Июль!E120</f>
        <v>5.36</v>
      </c>
      <c r="E120" s="8">
        <v>42.31</v>
      </c>
      <c r="F120" s="7">
        <f t="shared" si="3"/>
        <v>36.950000000000003</v>
      </c>
      <c r="G120" s="23">
        <f>'СВОД 2013'!$B$220</f>
        <v>3.12</v>
      </c>
      <c r="H120" s="7">
        <f>ROUND(F120*G120,2)</f>
        <v>115.28</v>
      </c>
      <c r="I120" s="10">
        <v>0</v>
      </c>
      <c r="J120" s="9">
        <f t="shared" si="5"/>
        <v>115.28</v>
      </c>
    </row>
    <row r="121" spans="1:10" ht="15.95" customHeight="1" x14ac:dyDescent="0.25">
      <c r="A121" s="133" t="str">
        <f>'СВОД 2013'!$A121</f>
        <v>Тулупов М. М.</v>
      </c>
      <c r="B121" s="2">
        <v>105</v>
      </c>
      <c r="C121" s="18"/>
      <c r="D121" s="49">
        <v>0.86</v>
      </c>
      <c r="E121" s="51">
        <v>207.31</v>
      </c>
      <c r="F121" s="7">
        <f t="shared" si="3"/>
        <v>206.45</v>
      </c>
      <c r="G121" s="23">
        <f>'СВОД 2013'!$B$220</f>
        <v>3.12</v>
      </c>
      <c r="H121" s="7">
        <f>ROUND(F121*G121,2)</f>
        <v>644.12</v>
      </c>
      <c r="I121" s="10">
        <v>5000</v>
      </c>
      <c r="J121" s="9">
        <f t="shared" si="5"/>
        <v>-4355.88</v>
      </c>
    </row>
    <row r="122" spans="1:10" ht="15.95" customHeight="1" x14ac:dyDescent="0.25">
      <c r="A122" s="45" t="str">
        <f>'СВОД 2013'!$A122</f>
        <v>Царан Н. Ю.</v>
      </c>
      <c r="B122" s="2">
        <v>105</v>
      </c>
      <c r="C122" s="2" t="s">
        <v>120</v>
      </c>
      <c r="D122" s="26">
        <f>Июль!E122</f>
        <v>0</v>
      </c>
      <c r="E122" s="8"/>
      <c r="F122" s="7">
        <f t="shared" si="3"/>
        <v>0</v>
      </c>
      <c r="G122" s="23">
        <f>'СВОД 2013'!$B$220</f>
        <v>3.12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133" t="str">
        <f>'СВОД 2013'!$A123</f>
        <v>Лукьянец О. А.</v>
      </c>
      <c r="B123" s="2">
        <v>106</v>
      </c>
      <c r="C123" s="18"/>
      <c r="D123" s="49">
        <v>0.52</v>
      </c>
      <c r="E123" s="51">
        <v>3.66</v>
      </c>
      <c r="F123" s="7">
        <f t="shared" si="3"/>
        <v>3.14</v>
      </c>
      <c r="G123" s="23">
        <f>'СВОД 2013'!$B$220</f>
        <v>3.12</v>
      </c>
      <c r="H123" s="7">
        <f t="shared" si="4"/>
        <v>9.7968000000000011</v>
      </c>
      <c r="I123" s="10">
        <v>0</v>
      </c>
      <c r="J123" s="9">
        <f t="shared" si="5"/>
        <v>9.7968000000000011</v>
      </c>
    </row>
    <row r="124" spans="1:10" ht="15.95" customHeight="1" x14ac:dyDescent="0.25">
      <c r="A124" s="45" t="str">
        <f>'СВОД 2013'!$A124</f>
        <v>Олексеенко С. Н.</v>
      </c>
      <c r="B124" s="2">
        <v>107</v>
      </c>
      <c r="C124" s="18"/>
      <c r="D124" s="26">
        <f>Июль!E124</f>
        <v>0</v>
      </c>
      <c r="E124" s="8"/>
      <c r="F124" s="7">
        <f t="shared" si="3"/>
        <v>0</v>
      </c>
      <c r="G124" s="23">
        <f>'СВОД 2013'!$B$220</f>
        <v>3.12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45" t="str">
        <f>'СВОД 2013'!$A125</f>
        <v>Макаров М.А.</v>
      </c>
      <c r="B125" s="2">
        <v>108</v>
      </c>
      <c r="C125" s="18"/>
      <c r="D125" s="26">
        <f>Июль!E125</f>
        <v>49.71</v>
      </c>
      <c r="E125" s="8">
        <v>49.71</v>
      </c>
      <c r="F125" s="7">
        <f t="shared" si="3"/>
        <v>0</v>
      </c>
      <c r="G125" s="23">
        <f>'СВОД 2013'!$B$220</f>
        <v>3.12</v>
      </c>
      <c r="H125" s="7">
        <f t="shared" si="4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133" t="str">
        <f>'СВОД 2013'!$A126</f>
        <v>Чернова Н. И.</v>
      </c>
      <c r="B126" s="2">
        <v>109</v>
      </c>
      <c r="C126" s="18"/>
      <c r="D126" s="26">
        <f>Июль!E126</f>
        <v>1.1499999999999999</v>
      </c>
      <c r="E126" s="8">
        <v>191.85</v>
      </c>
      <c r="F126" s="7">
        <f t="shared" si="3"/>
        <v>190.7</v>
      </c>
      <c r="G126" s="23">
        <f>'СВОД 2013'!$B$220</f>
        <v>3.12</v>
      </c>
      <c r="H126" s="7">
        <f>ROUND(F126*G126,2)</f>
        <v>594.98</v>
      </c>
      <c r="I126" s="10">
        <v>202.14</v>
      </c>
      <c r="J126" s="9">
        <f t="shared" si="5"/>
        <v>392.84000000000003</v>
      </c>
    </row>
    <row r="127" spans="1:10" ht="15.95" customHeight="1" x14ac:dyDescent="0.25">
      <c r="A127" s="45" t="str">
        <f>'СВОД 2013'!$A127</f>
        <v>Мирошниченко И. А.</v>
      </c>
      <c r="B127" s="2">
        <v>109</v>
      </c>
      <c r="C127" s="2" t="s">
        <v>120</v>
      </c>
      <c r="D127" s="26">
        <f>Июль!E127</f>
        <v>2.86</v>
      </c>
      <c r="E127" s="8">
        <v>2.86</v>
      </c>
      <c r="F127" s="7">
        <f t="shared" si="3"/>
        <v>0</v>
      </c>
      <c r="G127" s="23">
        <f>'СВОД 2013'!$B$220</f>
        <v>3.12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133" t="str">
        <f>'СВОД 2013'!$A128</f>
        <v>Шашкин Ю. Л.</v>
      </c>
      <c r="B128" s="2">
        <v>110</v>
      </c>
      <c r="C128" s="18"/>
      <c r="D128" s="26">
        <f>Июль!E128</f>
        <v>333.2</v>
      </c>
      <c r="E128" s="8">
        <v>641.83000000000004</v>
      </c>
      <c r="F128" s="7">
        <f t="shared" si="3"/>
        <v>308.63000000000005</v>
      </c>
      <c r="G128" s="23">
        <f>'СВОД 2013'!$B$220</f>
        <v>3.12</v>
      </c>
      <c r="H128" s="7">
        <f>ROUND(F128*G128,2)</f>
        <v>962.93</v>
      </c>
      <c r="I128" s="10">
        <v>1635</v>
      </c>
      <c r="J128" s="9">
        <f t="shared" si="5"/>
        <v>-672.07</v>
      </c>
    </row>
    <row r="129" spans="1:10" ht="15.95" customHeight="1" x14ac:dyDescent="0.25">
      <c r="A129" s="45" t="str">
        <f>'СВОД 2013'!$A129</f>
        <v>Байкова Н. В.</v>
      </c>
      <c r="B129" s="2">
        <v>111</v>
      </c>
      <c r="C129" s="18"/>
      <c r="D129" s="49">
        <v>2.34</v>
      </c>
      <c r="E129" s="51">
        <v>2.34</v>
      </c>
      <c r="F129" s="7">
        <f t="shared" si="3"/>
        <v>0</v>
      </c>
      <c r="G129" s="23">
        <f>'СВОД 2013'!$B$220</f>
        <v>3.12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133" t="str">
        <f>'СВОД 2013'!$A130</f>
        <v>Митюкова Н.Ю.</v>
      </c>
      <c r="B130" s="2">
        <v>112</v>
      </c>
      <c r="C130" s="18"/>
      <c r="D130" s="26">
        <f>Июль!E130</f>
        <v>83.74</v>
      </c>
      <c r="E130" s="8">
        <v>132.9</v>
      </c>
      <c r="F130" s="7">
        <f t="shared" si="3"/>
        <v>49.160000000000011</v>
      </c>
      <c r="G130" s="23">
        <f>'СВОД 2013'!$B$220</f>
        <v>3.12</v>
      </c>
      <c r="H130" s="7">
        <f>ROUND(F130*G130,2)</f>
        <v>153.38</v>
      </c>
      <c r="I130" s="10">
        <v>0</v>
      </c>
      <c r="J130" s="9">
        <f t="shared" si="5"/>
        <v>153.38</v>
      </c>
    </row>
    <row r="131" spans="1:10" ht="15.95" customHeight="1" x14ac:dyDescent="0.25">
      <c r="A131" s="133" t="str">
        <f>'СВОД 2013'!$A131</f>
        <v>Померанцев С.И.</v>
      </c>
      <c r="B131" s="2">
        <v>113</v>
      </c>
      <c r="C131" s="18"/>
      <c r="D131" s="49">
        <v>0.86</v>
      </c>
      <c r="E131" s="51">
        <v>1.37</v>
      </c>
      <c r="F131" s="7">
        <f t="shared" si="3"/>
        <v>0.51000000000000012</v>
      </c>
      <c r="G131" s="23">
        <f>'СВОД 2013'!$B$220</f>
        <v>3.12</v>
      </c>
      <c r="H131" s="7">
        <f>ROUND(F131*G131,2)</f>
        <v>1.59</v>
      </c>
      <c r="I131" s="10">
        <v>0</v>
      </c>
      <c r="J131" s="9">
        <f t="shared" si="5"/>
        <v>1.59</v>
      </c>
    </row>
    <row r="132" spans="1:10" ht="15.95" customHeight="1" x14ac:dyDescent="0.25">
      <c r="A132" s="45" t="str">
        <f>'СВОД 2013'!$A132</f>
        <v>Карпов И. Н.</v>
      </c>
      <c r="B132" s="2">
        <v>114</v>
      </c>
      <c r="C132" s="18"/>
      <c r="D132" s="26">
        <f>Июль!E132</f>
        <v>0</v>
      </c>
      <c r="E132" s="8"/>
      <c r="F132" s="7">
        <f t="shared" ref="F132:F195" si="6">E132-D132</f>
        <v>0</v>
      </c>
      <c r="G132" s="23">
        <f>'СВОД 2013'!$B$220</f>
        <v>3.12</v>
      </c>
      <c r="H132" s="7">
        <f t="shared" ref="H132:H195" si="7">F132*G132</f>
        <v>0</v>
      </c>
      <c r="I132" s="10">
        <v>0</v>
      </c>
      <c r="J132" s="9">
        <f t="shared" ref="J132:J195" si="8">H132-I132</f>
        <v>0</v>
      </c>
    </row>
    <row r="133" spans="1:10" ht="15.95" customHeight="1" x14ac:dyDescent="0.25">
      <c r="A133" s="45" t="str">
        <f>'СВОД 2013'!$A133</f>
        <v>Гудзь Д. С.</v>
      </c>
      <c r="B133" s="2">
        <v>115</v>
      </c>
      <c r="C133" s="18"/>
      <c r="D133" s="26">
        <f>Июль!E133</f>
        <v>0</v>
      </c>
      <c r="E133" s="8"/>
      <c r="F133" s="7">
        <f t="shared" si="6"/>
        <v>0</v>
      </c>
      <c r="G133" s="23">
        <f>'СВОД 2013'!$B$220</f>
        <v>3.12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45" t="str">
        <f>'СВОД 2013'!$A134</f>
        <v>Ваганова Л. М.</v>
      </c>
      <c r="B134" s="2">
        <v>115</v>
      </c>
      <c r="C134" s="2" t="s">
        <v>120</v>
      </c>
      <c r="D134" s="26">
        <f>Июль!E134</f>
        <v>0</v>
      </c>
      <c r="E134" s="8"/>
      <c r="F134" s="7">
        <f t="shared" si="6"/>
        <v>0</v>
      </c>
      <c r="G134" s="23">
        <f>'СВОД 2013'!$B$220</f>
        <v>3.12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45" t="str">
        <f>'СВОД 2013'!$A135</f>
        <v>Силкина В.Н.</v>
      </c>
      <c r="B135" s="2">
        <v>116</v>
      </c>
      <c r="C135" s="18"/>
      <c r="D135" s="49">
        <v>0.72</v>
      </c>
      <c r="E135" s="51">
        <v>0.72</v>
      </c>
      <c r="F135" s="7">
        <f t="shared" si="6"/>
        <v>0</v>
      </c>
      <c r="G135" s="23">
        <f>'СВОД 2013'!$B$220</f>
        <v>3.12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133" t="str">
        <f>'СВОД 2013'!$A136</f>
        <v>Ягудина Г. Р.</v>
      </c>
      <c r="B136" s="2">
        <v>117</v>
      </c>
      <c r="C136" s="18"/>
      <c r="D136" s="26">
        <f>Июль!E136</f>
        <v>5.2</v>
      </c>
      <c r="E136" s="8">
        <v>59.57</v>
      </c>
      <c r="F136" s="7">
        <f t="shared" si="6"/>
        <v>54.37</v>
      </c>
      <c r="G136" s="23">
        <f>'СВОД 2013'!$B$220</f>
        <v>3.12</v>
      </c>
      <c r="H136" s="7">
        <f>ROUND(F136*G136,2)</f>
        <v>169.63</v>
      </c>
      <c r="I136" s="10">
        <v>0</v>
      </c>
      <c r="J136" s="9">
        <f t="shared" si="8"/>
        <v>169.63</v>
      </c>
    </row>
    <row r="137" spans="1:10" ht="15.95" customHeight="1" x14ac:dyDescent="0.25">
      <c r="A137" s="45" t="str">
        <f>'СВОД 2013'!$A137</f>
        <v>Журавлев Н.В.</v>
      </c>
      <c r="B137" s="2">
        <v>117</v>
      </c>
      <c r="C137" s="2" t="s">
        <v>120</v>
      </c>
      <c r="D137" s="26">
        <f>Июль!E137</f>
        <v>0</v>
      </c>
      <c r="E137" s="8"/>
      <c r="F137" s="7">
        <f t="shared" si="6"/>
        <v>0</v>
      </c>
      <c r="G137" s="23">
        <f>'СВОД 2013'!$B$220</f>
        <v>3.12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133" t="str">
        <f>'СВОД 2013'!$A138</f>
        <v>Волобуев П. Ю.</v>
      </c>
      <c r="B138" s="2">
        <v>118</v>
      </c>
      <c r="C138" s="18"/>
      <c r="D138" s="26">
        <f>Июль!E138</f>
        <v>9.0500000000000007</v>
      </c>
      <c r="E138" s="8">
        <v>24.36</v>
      </c>
      <c r="F138" s="7">
        <f t="shared" si="6"/>
        <v>15.309999999999999</v>
      </c>
      <c r="G138" s="23">
        <f>'СВОД 2013'!$B$220</f>
        <v>3.12</v>
      </c>
      <c r="H138" s="7">
        <f>ROUND(F138*G138,2)</f>
        <v>47.77</v>
      </c>
      <c r="I138" s="10">
        <v>65.400000000000006</v>
      </c>
      <c r="J138" s="9">
        <f t="shared" si="8"/>
        <v>-17.630000000000003</v>
      </c>
    </row>
    <row r="139" spans="1:10" ht="15.95" customHeight="1" x14ac:dyDescent="0.25">
      <c r="A139" s="45" t="str">
        <f>'СВОД 2013'!$A139</f>
        <v>Колескин С. А.</v>
      </c>
      <c r="B139" s="2">
        <v>119</v>
      </c>
      <c r="C139" s="18"/>
      <c r="D139" s="26">
        <f>Июль!E139</f>
        <v>0</v>
      </c>
      <c r="E139" s="8"/>
      <c r="F139" s="7">
        <f t="shared" si="6"/>
        <v>0</v>
      </c>
      <c r="G139" s="23">
        <f>'СВОД 2013'!$B$220</f>
        <v>3.12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45" t="str">
        <f>'СВОД 2013'!$A140</f>
        <v>Иванников И. В.</v>
      </c>
      <c r="B140" s="2">
        <v>119</v>
      </c>
      <c r="C140" s="2" t="s">
        <v>120</v>
      </c>
      <c r="D140" s="26">
        <f>Июль!E140</f>
        <v>0</v>
      </c>
      <c r="E140" s="8"/>
      <c r="F140" s="7">
        <f t="shared" si="6"/>
        <v>0</v>
      </c>
      <c r="G140" s="23">
        <f>'СВОД 2013'!$B$220</f>
        <v>3.12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133" t="str">
        <f>'СВОД 2013'!$A141</f>
        <v>Якубов А. Ф.</v>
      </c>
      <c r="B141" s="2">
        <v>120</v>
      </c>
      <c r="C141" s="18"/>
      <c r="D141" s="26">
        <f>Июль!E141</f>
        <v>31.68</v>
      </c>
      <c r="E141" s="8">
        <v>32.85</v>
      </c>
      <c r="F141" s="7">
        <f t="shared" si="6"/>
        <v>1.1700000000000017</v>
      </c>
      <c r="G141" s="23">
        <f>'СВОД 2013'!$B$220</f>
        <v>3.12</v>
      </c>
      <c r="H141" s="7">
        <f t="shared" ref="H141:H146" si="9">ROUND(F141*G141,2)</f>
        <v>3.65</v>
      </c>
      <c r="I141" s="10">
        <v>0</v>
      </c>
      <c r="J141" s="9">
        <f t="shared" si="8"/>
        <v>3.65</v>
      </c>
    </row>
    <row r="142" spans="1:10" ht="15.95" customHeight="1" x14ac:dyDescent="0.25">
      <c r="A142" s="133" t="str">
        <f>'СВОД 2013'!$A142</f>
        <v>Ефимова Л. А.</v>
      </c>
      <c r="B142" s="2">
        <v>121</v>
      </c>
      <c r="C142" s="18"/>
      <c r="D142" s="49">
        <v>1.42</v>
      </c>
      <c r="E142" s="51">
        <v>6.59</v>
      </c>
      <c r="F142" s="7">
        <f t="shared" si="6"/>
        <v>5.17</v>
      </c>
      <c r="G142" s="23">
        <f>'СВОД 2013'!$B$220</f>
        <v>3.12</v>
      </c>
      <c r="H142" s="7">
        <f t="shared" si="9"/>
        <v>16.13</v>
      </c>
      <c r="I142" s="10">
        <v>1000</v>
      </c>
      <c r="J142" s="9">
        <f t="shared" si="8"/>
        <v>-983.87</v>
      </c>
    </row>
    <row r="143" spans="1:10" ht="15.95" customHeight="1" x14ac:dyDescent="0.25">
      <c r="A143" s="133" t="str">
        <f>'СВОД 2013'!$A143</f>
        <v>Гудзь В. Г.</v>
      </c>
      <c r="B143" s="2">
        <v>122</v>
      </c>
      <c r="C143" s="18"/>
      <c r="D143" s="26">
        <f>Июль!E143</f>
        <v>6.45</v>
      </c>
      <c r="E143" s="8">
        <v>34.6</v>
      </c>
      <c r="F143" s="7">
        <f t="shared" si="6"/>
        <v>28.150000000000002</v>
      </c>
      <c r="G143" s="23">
        <f>'СВОД 2013'!$B$220</f>
        <v>3.12</v>
      </c>
      <c r="H143" s="7">
        <f t="shared" si="9"/>
        <v>87.83</v>
      </c>
      <c r="I143" s="10">
        <v>0</v>
      </c>
      <c r="J143" s="9">
        <f t="shared" si="8"/>
        <v>87.83</v>
      </c>
    </row>
    <row r="144" spans="1:10" ht="15.95" customHeight="1" x14ac:dyDescent="0.25">
      <c r="A144" s="133" t="str">
        <f>'СВОД 2013'!$A144</f>
        <v>Бирюкова С.А.</v>
      </c>
      <c r="B144" s="2">
        <v>123</v>
      </c>
      <c r="C144" s="18"/>
      <c r="D144" s="49">
        <v>0.71</v>
      </c>
      <c r="E144" s="51">
        <v>4.6900000000000004</v>
      </c>
      <c r="F144" s="7">
        <f t="shared" si="6"/>
        <v>3.9800000000000004</v>
      </c>
      <c r="G144" s="23">
        <f>'СВОД 2013'!$B$220</f>
        <v>3.12</v>
      </c>
      <c r="H144" s="7">
        <f t="shared" si="9"/>
        <v>12.42</v>
      </c>
      <c r="I144" s="10">
        <v>0</v>
      </c>
      <c r="J144" s="9">
        <f t="shared" si="8"/>
        <v>12.42</v>
      </c>
    </row>
    <row r="145" spans="1:10" ht="15.95" customHeight="1" x14ac:dyDescent="0.25">
      <c r="A145" s="133" t="str">
        <f>'СВОД 2013'!$A145</f>
        <v>Трушина Н. Г.</v>
      </c>
      <c r="B145" s="2">
        <v>124</v>
      </c>
      <c r="C145" s="18"/>
      <c r="D145" s="26">
        <f>Июль!E145</f>
        <v>22.16</v>
      </c>
      <c r="E145" s="8">
        <v>50.62</v>
      </c>
      <c r="F145" s="7">
        <f t="shared" si="6"/>
        <v>28.459999999999997</v>
      </c>
      <c r="G145" s="23">
        <f>'СВОД 2013'!$B$220</f>
        <v>3.12</v>
      </c>
      <c r="H145" s="7">
        <f t="shared" si="9"/>
        <v>88.8</v>
      </c>
      <c r="I145" s="10">
        <v>0</v>
      </c>
      <c r="J145" s="9">
        <f t="shared" si="8"/>
        <v>88.8</v>
      </c>
    </row>
    <row r="146" spans="1:10" ht="15.95" customHeight="1" x14ac:dyDescent="0.25">
      <c r="A146" s="133" t="str">
        <f>'СВОД 2013'!$A146</f>
        <v>Гордиенко Л.Б.</v>
      </c>
      <c r="B146" s="2">
        <v>125</v>
      </c>
      <c r="C146" s="18"/>
      <c r="D146" s="26">
        <f>Июль!E146</f>
        <v>2.85</v>
      </c>
      <c r="E146" s="8">
        <v>87.65</v>
      </c>
      <c r="F146" s="7">
        <f t="shared" si="6"/>
        <v>84.800000000000011</v>
      </c>
      <c r="G146" s="23">
        <f>'СВОД 2013'!$B$220</f>
        <v>3.12</v>
      </c>
      <c r="H146" s="7">
        <f t="shared" si="9"/>
        <v>264.58</v>
      </c>
      <c r="I146" s="10">
        <v>0</v>
      </c>
      <c r="J146" s="9">
        <f t="shared" si="8"/>
        <v>264.58</v>
      </c>
    </row>
    <row r="147" spans="1:10" ht="15.95" customHeight="1" x14ac:dyDescent="0.25">
      <c r="A147" s="45" t="str">
        <f>'СВОД 2013'!$A147</f>
        <v>Михайлова Е. А.</v>
      </c>
      <c r="B147" s="2">
        <v>126</v>
      </c>
      <c r="C147" s="18"/>
      <c r="D147" s="26">
        <f>Июль!E147</f>
        <v>0</v>
      </c>
      <c r="E147" s="8"/>
      <c r="F147" s="7">
        <f t="shared" si="6"/>
        <v>0</v>
      </c>
      <c r="G147" s="23">
        <f>'СВОД 2013'!$B$220</f>
        <v>3.12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45" t="str">
        <f>'СВОД 2013'!$A148</f>
        <v>Демина Н. С.</v>
      </c>
      <c r="B148" s="2">
        <v>127</v>
      </c>
      <c r="C148" s="18"/>
      <c r="D148" s="26">
        <f>Июль!E148</f>
        <v>0</v>
      </c>
      <c r="E148" s="8"/>
      <c r="F148" s="7">
        <f t="shared" si="6"/>
        <v>0</v>
      </c>
      <c r="G148" s="23">
        <f>'СВОД 2013'!$B$220</f>
        <v>3.12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45" t="str">
        <f>'СВОД 2013'!$A149</f>
        <v>Абинякин М. А.</v>
      </c>
      <c r="B149" s="2">
        <v>128</v>
      </c>
      <c r="C149" s="18"/>
      <c r="D149" s="26">
        <f>Июль!E149</f>
        <v>0</v>
      </c>
      <c r="E149" s="8"/>
      <c r="F149" s="7">
        <f t="shared" si="6"/>
        <v>0</v>
      </c>
      <c r="G149" s="23">
        <f>'СВОД 2013'!$B$220</f>
        <v>3.12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45" t="str">
        <f>'СВОД 2013'!$A150</f>
        <v>Богданович К. Н.</v>
      </c>
      <c r="B150" s="2">
        <v>129</v>
      </c>
      <c r="C150" s="18"/>
      <c r="D150" s="26">
        <f>Июль!E150</f>
        <v>0</v>
      </c>
      <c r="E150" s="8"/>
      <c r="F150" s="7">
        <f t="shared" si="6"/>
        <v>0</v>
      </c>
      <c r="G150" s="23">
        <f>'СВОД 2013'!$B$220</f>
        <v>3.12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133" t="str">
        <f>'СВОД 2013'!$A151</f>
        <v>Богданович Н. Н.</v>
      </c>
      <c r="B151" s="2">
        <v>130</v>
      </c>
      <c r="C151" s="18"/>
      <c r="D151" s="26">
        <f>Июль!E151</f>
        <v>60.04</v>
      </c>
      <c r="E151" s="8">
        <v>458.31</v>
      </c>
      <c r="F151" s="7">
        <f t="shared" si="6"/>
        <v>398.27</v>
      </c>
      <c r="G151" s="23">
        <f>'СВОД 2013'!$B$220</f>
        <v>3.12</v>
      </c>
      <c r="H151" s="7">
        <f>ROUND(F151*G151,2)</f>
        <v>1242.5999999999999</v>
      </c>
      <c r="I151" s="10">
        <v>0</v>
      </c>
      <c r="J151" s="9">
        <f t="shared" si="8"/>
        <v>1242.5999999999999</v>
      </c>
    </row>
    <row r="152" spans="1:10" ht="15.95" customHeight="1" x14ac:dyDescent="0.25">
      <c r="A152" s="45" t="str">
        <f>'СВОД 2013'!$A152</f>
        <v>Богданович Н. Н.</v>
      </c>
      <c r="B152" s="2">
        <v>131</v>
      </c>
      <c r="C152" s="18"/>
      <c r="D152" s="26">
        <f>Июль!E152</f>
        <v>0</v>
      </c>
      <c r="E152" s="8"/>
      <c r="F152" s="7">
        <f t="shared" si="6"/>
        <v>0</v>
      </c>
      <c r="G152" s="23">
        <f>'СВОД 2013'!$B$220</f>
        <v>3.12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45" t="str">
        <f>'СВОД 2013'!$A153</f>
        <v>Петров С. М.</v>
      </c>
      <c r="B153" s="2">
        <v>132</v>
      </c>
      <c r="C153" s="18"/>
      <c r="D153" s="26">
        <f>Июль!E153</f>
        <v>0</v>
      </c>
      <c r="E153" s="8"/>
      <c r="F153" s="7">
        <f t="shared" si="6"/>
        <v>0</v>
      </c>
      <c r="G153" s="23">
        <f>'СВОД 2013'!$B$220</f>
        <v>3.12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45">
        <f>'СВОД 2013'!$A154</f>
        <v>0</v>
      </c>
      <c r="B154" s="2">
        <v>133</v>
      </c>
      <c r="C154" s="18"/>
      <c r="D154" s="26">
        <f>Июль!E154</f>
        <v>0</v>
      </c>
      <c r="E154" s="8"/>
      <c r="F154" s="7">
        <f t="shared" si="6"/>
        <v>0</v>
      </c>
      <c r="G154" s="23">
        <v>3.27</v>
      </c>
      <c r="H154" s="7">
        <f t="shared" si="7"/>
        <v>0</v>
      </c>
      <c r="I154" s="10">
        <v>0</v>
      </c>
      <c r="J154" s="9">
        <f t="shared" si="8"/>
        <v>0</v>
      </c>
    </row>
    <row r="155" spans="1:10" ht="15.95" customHeight="1" x14ac:dyDescent="0.25">
      <c r="A155" s="45">
        <f>'СВОД 2013'!$A155</f>
        <v>0</v>
      </c>
      <c r="B155" s="2">
        <v>134</v>
      </c>
      <c r="C155" s="18"/>
      <c r="D155" s="26">
        <f>Июль!E155</f>
        <v>0</v>
      </c>
      <c r="E155" s="8"/>
      <c r="F155" s="7">
        <f t="shared" si="6"/>
        <v>0</v>
      </c>
      <c r="G155" s="23">
        <v>3.27</v>
      </c>
      <c r="H155" s="7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133" t="str">
        <f>'СВОД 2013'!$A156</f>
        <v>Парамонова С. Н.</v>
      </c>
      <c r="B156" s="2">
        <v>135</v>
      </c>
      <c r="C156" s="18"/>
      <c r="D156" s="26">
        <f>Июль!E156</f>
        <v>3.09</v>
      </c>
      <c r="E156" s="8">
        <v>4.42</v>
      </c>
      <c r="F156" s="7">
        <f t="shared" si="6"/>
        <v>1.33</v>
      </c>
      <c r="G156" s="23">
        <f>'СВОД 2013'!$B$220</f>
        <v>3.12</v>
      </c>
      <c r="H156" s="7">
        <f>ROUND(F156*G156,2)</f>
        <v>4.1500000000000004</v>
      </c>
      <c r="I156" s="10">
        <v>0</v>
      </c>
      <c r="J156" s="9">
        <f t="shared" si="8"/>
        <v>4.1500000000000004</v>
      </c>
    </row>
    <row r="157" spans="1:10" ht="15.95" customHeight="1" x14ac:dyDescent="0.25">
      <c r="A157" s="45">
        <f>'СВОД 2013'!$A157</f>
        <v>0</v>
      </c>
      <c r="B157" s="2">
        <v>136</v>
      </c>
      <c r="C157" s="18"/>
      <c r="D157" s="26">
        <f>Июль!E157</f>
        <v>0</v>
      </c>
      <c r="E157" s="8"/>
      <c r="F157" s="7">
        <f t="shared" si="6"/>
        <v>0</v>
      </c>
      <c r="G157" s="23">
        <v>3.27</v>
      </c>
      <c r="H157" s="7">
        <f t="shared" si="7"/>
        <v>0</v>
      </c>
      <c r="I157" s="10">
        <v>0</v>
      </c>
      <c r="J157" s="9">
        <f t="shared" si="8"/>
        <v>0</v>
      </c>
    </row>
    <row r="158" spans="1:10" ht="15.95" customHeight="1" x14ac:dyDescent="0.25">
      <c r="A158" s="45">
        <f>'СВОД 2013'!$A158</f>
        <v>0</v>
      </c>
      <c r="B158" s="2">
        <v>137</v>
      </c>
      <c r="C158" s="18"/>
      <c r="D158" s="26">
        <f>Июль!E158</f>
        <v>0</v>
      </c>
      <c r="E158" s="8"/>
      <c r="F158" s="7">
        <f t="shared" si="6"/>
        <v>0</v>
      </c>
      <c r="G158" s="23">
        <v>3.27</v>
      </c>
      <c r="H158" s="7">
        <f t="shared" si="7"/>
        <v>0</v>
      </c>
      <c r="I158" s="10">
        <v>0</v>
      </c>
      <c r="J158" s="9">
        <f t="shared" si="8"/>
        <v>0</v>
      </c>
    </row>
    <row r="159" spans="1:10" ht="15.95" customHeight="1" x14ac:dyDescent="0.25">
      <c r="A159" s="45">
        <f>'СВОД 2013'!$A159</f>
        <v>0</v>
      </c>
      <c r="B159" s="2">
        <v>138</v>
      </c>
      <c r="C159" s="18"/>
      <c r="D159" s="26">
        <f>Июль!E159</f>
        <v>0</v>
      </c>
      <c r="E159" s="8"/>
      <c r="F159" s="7">
        <f t="shared" si="6"/>
        <v>0</v>
      </c>
      <c r="G159" s="23">
        <v>3.27</v>
      </c>
      <c r="H159" s="7">
        <f t="shared" si="7"/>
        <v>0</v>
      </c>
      <c r="I159" s="10">
        <v>0</v>
      </c>
      <c r="J159" s="9">
        <f t="shared" si="8"/>
        <v>0</v>
      </c>
    </row>
    <row r="160" spans="1:10" ht="15.95" customHeight="1" x14ac:dyDescent="0.25">
      <c r="A160" s="45" t="str">
        <f>'СВОД 2013'!$A160</f>
        <v>Клепикова Е. В.</v>
      </c>
      <c r="B160" s="2">
        <v>139</v>
      </c>
      <c r="C160" s="18"/>
      <c r="D160" s="26">
        <f>Июль!E160</f>
        <v>0</v>
      </c>
      <c r="E160" s="8"/>
      <c r="F160" s="7">
        <f t="shared" si="6"/>
        <v>0</v>
      </c>
      <c r="G160" s="23">
        <f>'СВОД 2013'!$B$220</f>
        <v>3.12</v>
      </c>
      <c r="H160" s="7">
        <f t="shared" si="7"/>
        <v>0</v>
      </c>
      <c r="I160" s="10">
        <v>0</v>
      </c>
      <c r="J160" s="9">
        <f t="shared" si="8"/>
        <v>0</v>
      </c>
    </row>
    <row r="161" spans="1:10" ht="15.95" customHeight="1" x14ac:dyDescent="0.25">
      <c r="A161" s="45" t="str">
        <f>'СВОД 2013'!$A161</f>
        <v>Назаренков А.Н.</v>
      </c>
      <c r="B161" s="2">
        <v>140</v>
      </c>
      <c r="C161" s="18"/>
      <c r="D161" s="26">
        <f>Июль!E161</f>
        <v>0</v>
      </c>
      <c r="E161" s="8"/>
      <c r="F161" s="7">
        <f t="shared" si="6"/>
        <v>0</v>
      </c>
      <c r="G161" s="23">
        <f>'СВОД 2013'!$B$220</f>
        <v>3.12</v>
      </c>
      <c r="H161" s="7">
        <f t="shared" si="7"/>
        <v>0</v>
      </c>
      <c r="I161" s="10">
        <v>0</v>
      </c>
      <c r="J161" s="9">
        <f t="shared" si="8"/>
        <v>0</v>
      </c>
    </row>
    <row r="162" spans="1:10" ht="15.95" customHeight="1" x14ac:dyDescent="0.25">
      <c r="A162" s="45" t="str">
        <f>'СВОД 2013'!$A162</f>
        <v>Петропавловская О. В.</v>
      </c>
      <c r="B162" s="2">
        <v>140</v>
      </c>
      <c r="C162" s="3" t="s">
        <v>120</v>
      </c>
      <c r="D162" s="26">
        <f>Июль!E162</f>
        <v>0</v>
      </c>
      <c r="E162" s="8"/>
      <c r="F162" s="7">
        <f t="shared" si="6"/>
        <v>0</v>
      </c>
      <c r="G162" s="23">
        <v>3.27</v>
      </c>
      <c r="H162" s="7">
        <f t="shared" si="7"/>
        <v>0</v>
      </c>
      <c r="I162" s="10">
        <v>0</v>
      </c>
      <c r="J162" s="9">
        <f t="shared" si="8"/>
        <v>0</v>
      </c>
    </row>
    <row r="163" spans="1:10" ht="15.95" customHeight="1" x14ac:dyDescent="0.25">
      <c r="A163" s="45">
        <f>'СВОД 2013'!$A163</f>
        <v>0</v>
      </c>
      <c r="B163" s="2">
        <v>141</v>
      </c>
      <c r="C163" s="18"/>
      <c r="D163" s="26">
        <f>Июль!E163</f>
        <v>0</v>
      </c>
      <c r="E163" s="8"/>
      <c r="F163" s="7">
        <f t="shared" si="6"/>
        <v>0</v>
      </c>
      <c r="G163" s="23">
        <v>3.27</v>
      </c>
      <c r="H163" s="7">
        <f t="shared" si="7"/>
        <v>0</v>
      </c>
      <c r="I163" s="10">
        <v>0</v>
      </c>
      <c r="J163" s="9">
        <f t="shared" si="8"/>
        <v>0</v>
      </c>
    </row>
    <row r="164" spans="1:10" ht="15.95" customHeight="1" x14ac:dyDescent="0.25">
      <c r="A164" s="45">
        <f>'СВОД 2013'!$A164</f>
        <v>0</v>
      </c>
      <c r="B164" s="2">
        <v>142</v>
      </c>
      <c r="C164" s="18"/>
      <c r="D164" s="26">
        <f>Июль!E164</f>
        <v>0</v>
      </c>
      <c r="E164" s="8"/>
      <c r="F164" s="7">
        <f t="shared" si="6"/>
        <v>0</v>
      </c>
      <c r="G164" s="23">
        <v>3.27</v>
      </c>
      <c r="H164" s="7">
        <f t="shared" si="7"/>
        <v>0</v>
      </c>
      <c r="I164" s="10">
        <v>0</v>
      </c>
      <c r="J164" s="9">
        <f t="shared" si="8"/>
        <v>0</v>
      </c>
    </row>
    <row r="165" spans="1:10" ht="15.95" customHeight="1" x14ac:dyDescent="0.25">
      <c r="A165" s="45">
        <f>'СВОД 2013'!$A165</f>
        <v>0</v>
      </c>
      <c r="B165" s="2">
        <v>142</v>
      </c>
      <c r="C165" s="3" t="s">
        <v>120</v>
      </c>
      <c r="D165" s="26">
        <f>Июль!E165</f>
        <v>0</v>
      </c>
      <c r="E165" s="8"/>
      <c r="F165" s="7">
        <f t="shared" si="6"/>
        <v>0</v>
      </c>
      <c r="G165" s="23">
        <v>3.27</v>
      </c>
      <c r="H165" s="7">
        <f t="shared" si="7"/>
        <v>0</v>
      </c>
      <c r="I165" s="10">
        <v>0</v>
      </c>
      <c r="J165" s="9">
        <f t="shared" si="8"/>
        <v>0</v>
      </c>
    </row>
    <row r="166" spans="1:10" ht="15.95" customHeight="1" x14ac:dyDescent="0.25">
      <c r="A166" s="45">
        <f>'СВОД 2013'!$A166</f>
        <v>0</v>
      </c>
      <c r="B166" s="2">
        <v>143</v>
      </c>
      <c r="C166" s="18"/>
      <c r="D166" s="26">
        <f>Июль!E166</f>
        <v>0</v>
      </c>
      <c r="E166" s="8"/>
      <c r="F166" s="7">
        <f t="shared" si="6"/>
        <v>0</v>
      </c>
      <c r="G166" s="23">
        <v>3.27</v>
      </c>
      <c r="H166" s="7">
        <f t="shared" si="7"/>
        <v>0</v>
      </c>
      <c r="I166" s="10">
        <v>0</v>
      </c>
      <c r="J166" s="9">
        <f t="shared" si="8"/>
        <v>0</v>
      </c>
    </row>
    <row r="167" spans="1:10" ht="15.95" customHeight="1" x14ac:dyDescent="0.25">
      <c r="A167" s="45">
        <f>'СВОД 2013'!$A167</f>
        <v>0</v>
      </c>
      <c r="B167" s="2">
        <v>144</v>
      </c>
      <c r="C167" s="18"/>
      <c r="D167" s="26">
        <f>Июль!E167</f>
        <v>0</v>
      </c>
      <c r="E167" s="8"/>
      <c r="F167" s="7">
        <f t="shared" si="6"/>
        <v>0</v>
      </c>
      <c r="G167" s="23">
        <v>3.27</v>
      </c>
      <c r="H167" s="7">
        <f t="shared" si="7"/>
        <v>0</v>
      </c>
      <c r="I167" s="10">
        <v>0</v>
      </c>
      <c r="J167" s="9">
        <f t="shared" si="8"/>
        <v>0</v>
      </c>
    </row>
    <row r="168" spans="1:10" ht="15.95" customHeight="1" x14ac:dyDescent="0.25">
      <c r="A168" s="45" t="str">
        <f>'СВОД 2013'!$A168</f>
        <v>Барабанова Н. А.</v>
      </c>
      <c r="B168" s="2">
        <v>145</v>
      </c>
      <c r="C168" s="18"/>
      <c r="D168" s="49">
        <v>1.73</v>
      </c>
      <c r="E168" s="51">
        <v>1.73</v>
      </c>
      <c r="F168" s="7">
        <f t="shared" si="6"/>
        <v>0</v>
      </c>
      <c r="G168" s="23">
        <f>'СВОД 2013'!$B$220</f>
        <v>3.12</v>
      </c>
      <c r="H168" s="7">
        <f t="shared" si="7"/>
        <v>0</v>
      </c>
      <c r="I168" s="10">
        <v>0</v>
      </c>
      <c r="J168" s="9">
        <f t="shared" si="8"/>
        <v>0</v>
      </c>
    </row>
    <row r="169" spans="1:10" ht="15.95" customHeight="1" x14ac:dyDescent="0.25">
      <c r="A169" s="45">
        <f>'СВОД 2013'!$A169</f>
        <v>0</v>
      </c>
      <c r="B169" s="2">
        <v>146</v>
      </c>
      <c r="C169" s="18"/>
      <c r="D169" s="26">
        <f>Июль!E169</f>
        <v>0</v>
      </c>
      <c r="E169" s="8"/>
      <c r="F169" s="7">
        <f t="shared" si="6"/>
        <v>0</v>
      </c>
      <c r="G169" s="23">
        <v>3.27</v>
      </c>
      <c r="H169" s="7">
        <f t="shared" si="7"/>
        <v>0</v>
      </c>
      <c r="I169" s="10">
        <v>0</v>
      </c>
      <c r="J169" s="9">
        <f t="shared" si="8"/>
        <v>0</v>
      </c>
    </row>
    <row r="170" spans="1:10" ht="15.95" customHeight="1" x14ac:dyDescent="0.25">
      <c r="A170" s="45">
        <f>'СВОД 2013'!$A170</f>
        <v>0</v>
      </c>
      <c r="B170" s="2">
        <v>147</v>
      </c>
      <c r="C170" s="18"/>
      <c r="D170" s="26">
        <f>Июль!E170</f>
        <v>0</v>
      </c>
      <c r="E170" s="8"/>
      <c r="F170" s="7">
        <f t="shared" si="6"/>
        <v>0</v>
      </c>
      <c r="G170" s="23">
        <v>3.27</v>
      </c>
      <c r="H170" s="7">
        <f t="shared" si="7"/>
        <v>0</v>
      </c>
      <c r="I170" s="10">
        <v>0</v>
      </c>
      <c r="J170" s="9">
        <f t="shared" si="8"/>
        <v>0</v>
      </c>
    </row>
    <row r="171" spans="1:10" ht="15.95" customHeight="1" x14ac:dyDescent="0.25">
      <c r="A171" s="45" t="str">
        <f>'СВОД 2013'!$A171</f>
        <v>Еременко А. А.</v>
      </c>
      <c r="B171" s="3">
        <v>148</v>
      </c>
      <c r="C171" s="18"/>
      <c r="D171" s="26">
        <f>Июль!E171</f>
        <v>0</v>
      </c>
      <c r="E171" s="8"/>
      <c r="F171" s="7">
        <f t="shared" si="6"/>
        <v>0</v>
      </c>
      <c r="G171" s="23">
        <f>'СВОД 2013'!$B$220</f>
        <v>3.12</v>
      </c>
      <c r="H171" s="7">
        <f t="shared" si="7"/>
        <v>0</v>
      </c>
      <c r="I171" s="10">
        <v>0</v>
      </c>
      <c r="J171" s="9">
        <f t="shared" si="8"/>
        <v>0</v>
      </c>
    </row>
    <row r="172" spans="1:10" ht="15.95" customHeight="1" x14ac:dyDescent="0.25">
      <c r="A172" s="133" t="str">
        <f>'СВОД 2013'!$A172</f>
        <v>Осипова М. И.</v>
      </c>
      <c r="B172" s="2">
        <v>149</v>
      </c>
      <c r="C172" s="18"/>
      <c r="D172" s="26">
        <f>Июль!E172</f>
        <v>69.260000000000005</v>
      </c>
      <c r="E172" s="8">
        <v>125.47</v>
      </c>
      <c r="F172" s="7">
        <f t="shared" si="6"/>
        <v>56.209999999999994</v>
      </c>
      <c r="G172" s="23">
        <f>'СВОД 2013'!$B$220</f>
        <v>3.12</v>
      </c>
      <c r="H172" s="7">
        <f>ROUND(F172*G172,2)</f>
        <v>175.38</v>
      </c>
      <c r="I172" s="10">
        <v>0</v>
      </c>
      <c r="J172" s="9">
        <f t="shared" si="8"/>
        <v>175.38</v>
      </c>
    </row>
    <row r="173" spans="1:10" ht="15.95" customHeight="1" x14ac:dyDescent="0.25">
      <c r="A173" s="45" t="str">
        <f>'СВОД 2013'!$A173</f>
        <v>Осипова М. И.</v>
      </c>
      <c r="B173" s="2">
        <v>150</v>
      </c>
      <c r="C173" s="18"/>
      <c r="D173" s="26">
        <f>Июль!E173</f>
        <v>0</v>
      </c>
      <c r="E173" s="8"/>
      <c r="F173" s="7">
        <f t="shared" si="6"/>
        <v>0</v>
      </c>
      <c r="G173" s="23">
        <f>'СВОД 2013'!$B$220</f>
        <v>3.12</v>
      </c>
      <c r="H173" s="7">
        <f t="shared" si="7"/>
        <v>0</v>
      </c>
      <c r="I173" s="10">
        <v>0</v>
      </c>
      <c r="J173" s="9">
        <f t="shared" si="8"/>
        <v>0</v>
      </c>
    </row>
    <row r="174" spans="1:10" ht="15.95" customHeight="1" x14ac:dyDescent="0.25">
      <c r="A174" s="45" t="str">
        <f>'СВОД 2013'!$A174</f>
        <v>Тепикин С.В.</v>
      </c>
      <c r="B174" s="2">
        <v>151</v>
      </c>
      <c r="C174" s="18"/>
      <c r="D174" s="26">
        <f>Июль!E174</f>
        <v>0</v>
      </c>
      <c r="E174" s="8"/>
      <c r="F174" s="7">
        <f t="shared" si="6"/>
        <v>0</v>
      </c>
      <c r="G174" s="23">
        <f>'СВОД 2013'!$B$220</f>
        <v>3.12</v>
      </c>
      <c r="H174" s="7">
        <f t="shared" si="7"/>
        <v>0</v>
      </c>
      <c r="I174" s="10">
        <v>0</v>
      </c>
      <c r="J174" s="9">
        <f t="shared" si="8"/>
        <v>0</v>
      </c>
    </row>
    <row r="175" spans="1:10" ht="15.95" customHeight="1" x14ac:dyDescent="0.25">
      <c r="A175" s="45" t="str">
        <f>'СВОД 2013'!$A175</f>
        <v>Шендарова Л. Н.</v>
      </c>
      <c r="B175" s="2">
        <v>152</v>
      </c>
      <c r="C175" s="18"/>
      <c r="D175" s="26">
        <f>Июль!E175</f>
        <v>0</v>
      </c>
      <c r="E175" s="8"/>
      <c r="F175" s="7">
        <f t="shared" si="6"/>
        <v>0</v>
      </c>
      <c r="G175" s="23">
        <f>'СВОД 2013'!$B$220</f>
        <v>3.12</v>
      </c>
      <c r="H175" s="7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133" t="str">
        <f>'СВОД 2013'!$A176</f>
        <v>Шевкунова Е. Ю.</v>
      </c>
      <c r="B176" s="2">
        <v>153</v>
      </c>
      <c r="C176" s="18"/>
      <c r="D176" s="26">
        <f>Июль!E176</f>
        <v>12.9</v>
      </c>
      <c r="E176" s="8">
        <v>13.01</v>
      </c>
      <c r="F176" s="7">
        <f t="shared" si="6"/>
        <v>0.10999999999999943</v>
      </c>
      <c r="G176" s="23">
        <f>'СВОД 2013'!$B$220</f>
        <v>3.12</v>
      </c>
      <c r="H176" s="7">
        <f>ROUND(F176*G176,2)</f>
        <v>0.34</v>
      </c>
      <c r="I176" s="10">
        <v>0</v>
      </c>
      <c r="J176" s="9">
        <f t="shared" si="8"/>
        <v>0.34</v>
      </c>
    </row>
    <row r="177" spans="1:10" ht="15.95" customHeight="1" x14ac:dyDescent="0.25">
      <c r="A177" s="45">
        <f>'СВОД 2013'!$A177</f>
        <v>0</v>
      </c>
      <c r="B177" s="2">
        <v>153</v>
      </c>
      <c r="C177" s="3" t="s">
        <v>120</v>
      </c>
      <c r="D177" s="26">
        <f>Июль!E177</f>
        <v>0</v>
      </c>
      <c r="E177" s="8"/>
      <c r="F177" s="7">
        <f t="shared" si="6"/>
        <v>0</v>
      </c>
      <c r="G177" s="23">
        <v>3.27</v>
      </c>
      <c r="H177" s="7">
        <f t="shared" si="7"/>
        <v>0</v>
      </c>
      <c r="I177" s="10">
        <v>0</v>
      </c>
      <c r="J177" s="9">
        <f t="shared" si="8"/>
        <v>0</v>
      </c>
    </row>
    <row r="178" spans="1:10" ht="15.95" customHeight="1" x14ac:dyDescent="0.25">
      <c r="A178" s="45" t="str">
        <f>'СВОД 2013'!$A178</f>
        <v>Мошенец Т. М.</v>
      </c>
      <c r="B178" s="2">
        <v>154</v>
      </c>
      <c r="C178" s="18"/>
      <c r="D178" s="26">
        <f>Июль!E178</f>
        <v>0</v>
      </c>
      <c r="E178" s="8"/>
      <c r="F178" s="7">
        <f t="shared" si="6"/>
        <v>0</v>
      </c>
      <c r="G178" s="23">
        <f>'СВОД 2013'!$B$220</f>
        <v>3.12</v>
      </c>
      <c r="H178" s="7">
        <f t="shared" si="7"/>
        <v>0</v>
      </c>
      <c r="I178" s="10">
        <v>0</v>
      </c>
      <c r="J178" s="9">
        <f t="shared" si="8"/>
        <v>0</v>
      </c>
    </row>
    <row r="179" spans="1:10" ht="15.95" customHeight="1" x14ac:dyDescent="0.25">
      <c r="A179" s="45" t="str">
        <f>'СВОД 2013'!$A179</f>
        <v>Круглова Е. В.</v>
      </c>
      <c r="B179" s="2">
        <v>155</v>
      </c>
      <c r="C179" s="18"/>
      <c r="D179" s="26">
        <f>Июль!E179</f>
        <v>0</v>
      </c>
      <c r="E179" s="8"/>
      <c r="F179" s="7">
        <f t="shared" si="6"/>
        <v>0</v>
      </c>
      <c r="G179" s="23">
        <f>'СВОД 2013'!$B$220</f>
        <v>3.12</v>
      </c>
      <c r="H179" s="7">
        <f t="shared" si="7"/>
        <v>0</v>
      </c>
      <c r="I179" s="10">
        <v>0</v>
      </c>
      <c r="J179" s="9">
        <f t="shared" si="8"/>
        <v>0</v>
      </c>
    </row>
    <row r="180" spans="1:10" ht="15.95" customHeight="1" x14ac:dyDescent="0.25">
      <c r="A180" s="45" t="str">
        <f>'СВОД 2013'!$A180</f>
        <v>Лаврентьев И. М.</v>
      </c>
      <c r="B180" s="2">
        <v>156</v>
      </c>
      <c r="C180" s="18"/>
      <c r="D180" s="26">
        <f>Июль!E180</f>
        <v>0</v>
      </c>
      <c r="E180" s="8"/>
      <c r="F180" s="7">
        <f t="shared" si="6"/>
        <v>0</v>
      </c>
      <c r="G180" s="23">
        <f>'СВОД 2013'!$B$220</f>
        <v>3.12</v>
      </c>
      <c r="H180" s="7">
        <f t="shared" si="7"/>
        <v>0</v>
      </c>
      <c r="I180" s="10">
        <v>0</v>
      </c>
      <c r="J180" s="9">
        <f t="shared" si="8"/>
        <v>0</v>
      </c>
    </row>
    <row r="181" spans="1:10" ht="15.95" customHeight="1" x14ac:dyDescent="0.25">
      <c r="A181" s="133" t="str">
        <f>'СВОД 2013'!$A181</f>
        <v>Рачек Л.И.</v>
      </c>
      <c r="B181" s="2">
        <v>157</v>
      </c>
      <c r="C181" s="18"/>
      <c r="D181" s="26">
        <f>Июль!E181</f>
        <v>49.41</v>
      </c>
      <c r="E181" s="8">
        <v>98.98</v>
      </c>
      <c r="F181" s="7">
        <f t="shared" si="6"/>
        <v>49.570000000000007</v>
      </c>
      <c r="G181" s="23">
        <f>'СВОД 2013'!$B$220</f>
        <v>3.12</v>
      </c>
      <c r="H181" s="7">
        <f>ROUND(F181*G181,2)</f>
        <v>154.66</v>
      </c>
      <c r="I181" s="10">
        <v>0</v>
      </c>
      <c r="J181" s="9">
        <f t="shared" si="8"/>
        <v>154.66</v>
      </c>
    </row>
    <row r="182" spans="1:10" ht="15.95" customHeight="1" x14ac:dyDescent="0.25">
      <c r="A182" s="133" t="str">
        <f>'СВОД 2013'!$A182</f>
        <v>Кривоносов О. В.</v>
      </c>
      <c r="B182" s="2">
        <v>158</v>
      </c>
      <c r="C182" s="18"/>
      <c r="D182" s="49">
        <v>0.72</v>
      </c>
      <c r="E182" s="51">
        <v>113.11</v>
      </c>
      <c r="F182" s="7">
        <f t="shared" si="6"/>
        <v>112.39</v>
      </c>
      <c r="G182" s="23">
        <f>'СВОД 2013'!$B$220</f>
        <v>3.12</v>
      </c>
      <c r="H182" s="7">
        <f>ROUND(F182*G182,2)</f>
        <v>350.66</v>
      </c>
      <c r="I182" s="10">
        <v>0</v>
      </c>
      <c r="J182" s="9">
        <f t="shared" si="8"/>
        <v>350.66</v>
      </c>
    </row>
    <row r="183" spans="1:10" ht="15.95" customHeight="1" x14ac:dyDescent="0.25">
      <c r="A183" s="45" t="str">
        <f>'СВОД 2013'!$A183</f>
        <v>Рулева И. Ю.</v>
      </c>
      <c r="B183" s="2">
        <v>159</v>
      </c>
      <c r="C183" s="18"/>
      <c r="D183" s="26">
        <f>Июль!E183</f>
        <v>0</v>
      </c>
      <c r="E183" s="8"/>
      <c r="F183" s="7">
        <f t="shared" si="6"/>
        <v>0</v>
      </c>
      <c r="G183" s="23">
        <f>'СВОД 2013'!$B$220</f>
        <v>3.12</v>
      </c>
      <c r="H183" s="7">
        <f t="shared" si="7"/>
        <v>0</v>
      </c>
      <c r="I183" s="10">
        <v>0</v>
      </c>
      <c r="J183" s="9">
        <f t="shared" si="8"/>
        <v>0</v>
      </c>
    </row>
    <row r="184" spans="1:10" ht="15.95" customHeight="1" x14ac:dyDescent="0.25">
      <c r="A184" s="45" t="str">
        <f>'СВОД 2013'!$A184</f>
        <v>Артемов В. Г.</v>
      </c>
      <c r="B184" s="2">
        <v>160</v>
      </c>
      <c r="C184" s="18"/>
      <c r="D184" s="26">
        <v>0</v>
      </c>
      <c r="E184" s="8"/>
      <c r="F184" s="7">
        <f t="shared" si="6"/>
        <v>0</v>
      </c>
      <c r="G184" s="23">
        <f>'СВОД 2013'!$B$220</f>
        <v>3.12</v>
      </c>
      <c r="H184" s="7">
        <f t="shared" si="7"/>
        <v>0</v>
      </c>
      <c r="I184" s="10">
        <v>0</v>
      </c>
      <c r="J184" s="9">
        <f t="shared" si="8"/>
        <v>0</v>
      </c>
    </row>
    <row r="185" spans="1:10" ht="15.95" customHeight="1" x14ac:dyDescent="0.25">
      <c r="A185" s="133" t="str">
        <f>'СВОД 2013'!$A185</f>
        <v>Артемов В. Г.</v>
      </c>
      <c r="B185" s="2">
        <v>161</v>
      </c>
      <c r="C185" s="18"/>
      <c r="D185" s="49">
        <v>1</v>
      </c>
      <c r="E185" s="51">
        <v>380.38</v>
      </c>
      <c r="F185" s="7">
        <f t="shared" si="6"/>
        <v>379.38</v>
      </c>
      <c r="G185" s="23">
        <f>'СВОД 2013'!$B$220</f>
        <v>3.12</v>
      </c>
      <c r="H185" s="7">
        <f>ROUND(F185*G185,2)</f>
        <v>1183.67</v>
      </c>
      <c r="I185" s="10">
        <v>0</v>
      </c>
      <c r="J185" s="9">
        <f t="shared" si="8"/>
        <v>1183.67</v>
      </c>
    </row>
    <row r="186" spans="1:10" ht="15.95" customHeight="1" x14ac:dyDescent="0.25">
      <c r="A186" s="45" t="str">
        <f>'СВОД 2013'!$A186</f>
        <v>Шереметьев М. В.</v>
      </c>
      <c r="B186" s="2">
        <v>162</v>
      </c>
      <c r="C186" s="18"/>
      <c r="D186" s="26">
        <f>Июль!E186</f>
        <v>0</v>
      </c>
      <c r="E186" s="8"/>
      <c r="F186" s="7">
        <f t="shared" si="6"/>
        <v>0</v>
      </c>
      <c r="G186" s="23">
        <f>'СВОД 2013'!$B$220</f>
        <v>3.12</v>
      </c>
      <c r="H186" s="7">
        <f t="shared" si="7"/>
        <v>0</v>
      </c>
      <c r="I186" s="10">
        <v>0</v>
      </c>
      <c r="J186" s="9">
        <f t="shared" si="8"/>
        <v>0</v>
      </c>
    </row>
    <row r="187" spans="1:10" ht="15.95" customHeight="1" x14ac:dyDescent="0.25">
      <c r="A187" s="45" t="str">
        <f>'СВОД 2013'!$A187</f>
        <v>Фролова Л. Н.</v>
      </c>
      <c r="B187" s="2">
        <v>163</v>
      </c>
      <c r="C187" s="18"/>
      <c r="D187" s="49">
        <v>1.41</v>
      </c>
      <c r="E187" s="51">
        <v>1.41</v>
      </c>
      <c r="F187" s="7">
        <f t="shared" si="6"/>
        <v>0</v>
      </c>
      <c r="G187" s="23">
        <f>'СВОД 2013'!$B$220</f>
        <v>3.12</v>
      </c>
      <c r="H187" s="7">
        <f t="shared" si="7"/>
        <v>0</v>
      </c>
      <c r="I187" s="10">
        <v>0</v>
      </c>
      <c r="J187" s="9">
        <f t="shared" si="8"/>
        <v>0</v>
      </c>
    </row>
    <row r="188" spans="1:10" ht="15.95" customHeight="1" x14ac:dyDescent="0.25">
      <c r="A188" s="45">
        <f>'СВОД 2013'!$A188</f>
        <v>0</v>
      </c>
      <c r="B188" s="2">
        <v>164</v>
      </c>
      <c r="C188" s="18"/>
      <c r="D188" s="26">
        <f>Июль!E188</f>
        <v>0</v>
      </c>
      <c r="E188" s="8"/>
      <c r="F188" s="7">
        <f t="shared" si="6"/>
        <v>0</v>
      </c>
      <c r="G188" s="23">
        <v>3.27</v>
      </c>
      <c r="H188" s="7">
        <f t="shared" si="7"/>
        <v>0</v>
      </c>
      <c r="I188" s="10">
        <v>0</v>
      </c>
      <c r="J188" s="9">
        <f t="shared" si="8"/>
        <v>0</v>
      </c>
    </row>
    <row r="189" spans="1:10" ht="15.95" customHeight="1" x14ac:dyDescent="0.25">
      <c r="A189" s="45" t="str">
        <f>'СВОД 2013'!$A189</f>
        <v>Шахомиров А. А.</v>
      </c>
      <c r="B189" s="2">
        <v>165</v>
      </c>
      <c r="C189" s="18"/>
      <c r="D189" s="26">
        <f>Июль!E189</f>
        <v>0</v>
      </c>
      <c r="E189" s="8"/>
      <c r="F189" s="7">
        <f t="shared" si="6"/>
        <v>0</v>
      </c>
      <c r="G189" s="23">
        <f>'СВОД 2013'!$B$220</f>
        <v>3.12</v>
      </c>
      <c r="H189" s="7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133" t="str">
        <f>'СВОД 2013'!$A190</f>
        <v>Игнашкина М. А.</v>
      </c>
      <c r="B190" s="2">
        <v>166</v>
      </c>
      <c r="C190" s="18"/>
      <c r="D190" s="26">
        <f>Июль!E190</f>
        <v>58.18</v>
      </c>
      <c r="E190" s="8">
        <v>120.73</v>
      </c>
      <c r="F190" s="7">
        <f t="shared" si="6"/>
        <v>62.550000000000004</v>
      </c>
      <c r="G190" s="23">
        <f>'СВОД 2013'!$B$220</f>
        <v>3.12</v>
      </c>
      <c r="H190" s="7">
        <f>ROUND(F190*G190,2)</f>
        <v>195.16</v>
      </c>
      <c r="I190" s="10">
        <v>0</v>
      </c>
      <c r="J190" s="9">
        <f t="shared" si="8"/>
        <v>195.16</v>
      </c>
    </row>
    <row r="191" spans="1:10" ht="15.95" customHeight="1" x14ac:dyDescent="0.25">
      <c r="A191" s="133" t="str">
        <f>'СВОД 2013'!$A191</f>
        <v>Воронова О.А.</v>
      </c>
      <c r="B191" s="2">
        <v>167</v>
      </c>
      <c r="C191" s="18"/>
      <c r="D191" s="49">
        <v>0.8</v>
      </c>
      <c r="E191" s="51">
        <v>2.41</v>
      </c>
      <c r="F191" s="7">
        <f t="shared" si="6"/>
        <v>1.61</v>
      </c>
      <c r="G191" s="23">
        <f>'СВОД 2013'!$B$220</f>
        <v>3.12</v>
      </c>
      <c r="H191" s="7">
        <f t="shared" si="7"/>
        <v>5.0232000000000001</v>
      </c>
      <c r="I191" s="10">
        <v>0</v>
      </c>
      <c r="J191" s="9">
        <f t="shared" si="8"/>
        <v>5.0232000000000001</v>
      </c>
    </row>
    <row r="192" spans="1:10" ht="15.95" customHeight="1" x14ac:dyDescent="0.25">
      <c r="A192" s="45" t="str">
        <f>'СВОД 2013'!$A192</f>
        <v>Ишова Л. И.</v>
      </c>
      <c r="B192" s="2">
        <v>168</v>
      </c>
      <c r="C192" s="18"/>
      <c r="D192" s="26">
        <f>Июль!E192</f>
        <v>0</v>
      </c>
      <c r="E192" s="8"/>
      <c r="F192" s="7">
        <f t="shared" si="6"/>
        <v>0</v>
      </c>
      <c r="G192" s="23">
        <f>'СВОД 2013'!$B$220</f>
        <v>3.12</v>
      </c>
      <c r="H192" s="7">
        <f t="shared" si="7"/>
        <v>0</v>
      </c>
      <c r="I192" s="10">
        <v>0</v>
      </c>
      <c r="J192" s="9">
        <f t="shared" si="8"/>
        <v>0</v>
      </c>
    </row>
    <row r="193" spans="1:10" ht="15.95" customHeight="1" x14ac:dyDescent="0.25">
      <c r="A193" s="45" t="str">
        <f>'СВОД 2013'!$A193</f>
        <v>Шукевич О. И.</v>
      </c>
      <c r="B193" s="2">
        <v>169</v>
      </c>
      <c r="C193" s="18"/>
      <c r="D193" s="26">
        <f>Июль!E193</f>
        <v>0</v>
      </c>
      <c r="E193" s="8"/>
      <c r="F193" s="7">
        <f t="shared" si="6"/>
        <v>0</v>
      </c>
      <c r="G193" s="23">
        <f>'СВОД 2013'!$B$220</f>
        <v>3.12</v>
      </c>
      <c r="H193" s="7">
        <f t="shared" si="7"/>
        <v>0</v>
      </c>
      <c r="I193" s="10">
        <v>0</v>
      </c>
      <c r="J193" s="9">
        <f t="shared" si="8"/>
        <v>0</v>
      </c>
    </row>
    <row r="194" spans="1:10" ht="15.95" customHeight="1" x14ac:dyDescent="0.25">
      <c r="A194" s="45" t="str">
        <f>'СВОД 2013'!$A194</f>
        <v>Шукевич О. И.</v>
      </c>
      <c r="B194" s="2">
        <v>169</v>
      </c>
      <c r="C194" s="3" t="s">
        <v>120</v>
      </c>
      <c r="D194" s="26">
        <f>Июль!E194</f>
        <v>0</v>
      </c>
      <c r="E194" s="8"/>
      <c r="F194" s="7">
        <f t="shared" si="6"/>
        <v>0</v>
      </c>
      <c r="G194" s="23">
        <f>'СВОД 2013'!$B$220</f>
        <v>3.12</v>
      </c>
      <c r="H194" s="7">
        <f t="shared" si="7"/>
        <v>0</v>
      </c>
      <c r="I194" s="10">
        <v>0</v>
      </c>
      <c r="J194" s="9">
        <f t="shared" si="8"/>
        <v>0</v>
      </c>
    </row>
    <row r="195" spans="1:10" ht="15.95" customHeight="1" x14ac:dyDescent="0.25">
      <c r="A195" s="45">
        <f>'СВОД 2013'!$A195</f>
        <v>0</v>
      </c>
      <c r="B195" s="2">
        <v>170</v>
      </c>
      <c r="C195" s="18"/>
      <c r="D195" s="26">
        <f>Июль!E195</f>
        <v>0</v>
      </c>
      <c r="E195" s="8"/>
      <c r="F195" s="7">
        <f t="shared" si="6"/>
        <v>0</v>
      </c>
      <c r="G195" s="23">
        <v>3.27</v>
      </c>
      <c r="H195" s="7">
        <f t="shared" si="7"/>
        <v>0</v>
      </c>
      <c r="I195" s="10">
        <v>0</v>
      </c>
      <c r="J195" s="9">
        <f t="shared" si="8"/>
        <v>0</v>
      </c>
    </row>
    <row r="196" spans="1:10" ht="15.95" customHeight="1" x14ac:dyDescent="0.25">
      <c r="A196" s="45">
        <f>'СВОД 2013'!$A196</f>
        <v>0</v>
      </c>
      <c r="B196" s="2">
        <v>171</v>
      </c>
      <c r="C196" s="18"/>
      <c r="D196" s="26">
        <f>Июль!E196</f>
        <v>0</v>
      </c>
      <c r="E196" s="8"/>
      <c r="F196" s="7">
        <f t="shared" ref="F196:F207" si="10">E196-D196</f>
        <v>0</v>
      </c>
      <c r="G196" s="23">
        <v>3.27</v>
      </c>
      <c r="H196" s="7">
        <f t="shared" ref="H196:H210" si="11">F196*G196</f>
        <v>0</v>
      </c>
      <c r="I196" s="10">
        <v>0</v>
      </c>
      <c r="J196" s="9">
        <f t="shared" ref="J196:J210" si="12">H196-I196</f>
        <v>0</v>
      </c>
    </row>
    <row r="197" spans="1:10" ht="15.95" customHeight="1" x14ac:dyDescent="0.25">
      <c r="A197" s="45">
        <f>'СВОД 2013'!$A197</f>
        <v>0</v>
      </c>
      <c r="B197" s="2">
        <v>172</v>
      </c>
      <c r="C197" s="18"/>
      <c r="D197" s="26">
        <f>Июль!E197</f>
        <v>0</v>
      </c>
      <c r="E197" s="8"/>
      <c r="F197" s="7">
        <f t="shared" si="10"/>
        <v>0</v>
      </c>
      <c r="G197" s="23">
        <v>3.27</v>
      </c>
      <c r="H197" s="7">
        <f t="shared" si="11"/>
        <v>0</v>
      </c>
      <c r="I197" s="10">
        <v>0</v>
      </c>
      <c r="J197" s="9">
        <f t="shared" si="12"/>
        <v>0</v>
      </c>
    </row>
    <row r="198" spans="1:10" ht="15.95" customHeight="1" x14ac:dyDescent="0.25">
      <c r="A198" s="45">
        <f>'СВОД 2013'!$A198</f>
        <v>0</v>
      </c>
      <c r="B198" s="2">
        <v>173</v>
      </c>
      <c r="C198" s="18"/>
      <c r="D198" s="26">
        <f>Июль!E198</f>
        <v>0</v>
      </c>
      <c r="E198" s="8"/>
      <c r="F198" s="7">
        <f t="shared" si="10"/>
        <v>0</v>
      </c>
      <c r="G198" s="23">
        <v>3.27</v>
      </c>
      <c r="H198" s="7">
        <f t="shared" si="11"/>
        <v>0</v>
      </c>
      <c r="I198" s="10">
        <v>0</v>
      </c>
      <c r="J198" s="9">
        <f t="shared" si="12"/>
        <v>0</v>
      </c>
    </row>
    <row r="199" spans="1:10" ht="15.95" customHeight="1" x14ac:dyDescent="0.25">
      <c r="A199" s="45">
        <f>'СВОД 2013'!$A199</f>
        <v>0</v>
      </c>
      <c r="B199" s="2">
        <v>174</v>
      </c>
      <c r="C199" s="18"/>
      <c r="D199" s="26">
        <f>Июль!E199</f>
        <v>0</v>
      </c>
      <c r="E199" s="8"/>
      <c r="F199" s="7">
        <f t="shared" si="10"/>
        <v>0</v>
      </c>
      <c r="G199" s="23">
        <v>3.27</v>
      </c>
      <c r="H199" s="7">
        <f t="shared" si="11"/>
        <v>0</v>
      </c>
      <c r="I199" s="10">
        <v>0</v>
      </c>
      <c r="J199" s="9">
        <f t="shared" si="12"/>
        <v>0</v>
      </c>
    </row>
    <row r="200" spans="1:10" ht="15.95" customHeight="1" x14ac:dyDescent="0.25">
      <c r="A200" s="45" t="str">
        <f>'СВОД 2013'!$A200</f>
        <v>Колесникова О. В.</v>
      </c>
      <c r="B200" s="2">
        <v>175</v>
      </c>
      <c r="C200" s="18"/>
      <c r="D200" s="26">
        <f>Июль!E200</f>
        <v>0</v>
      </c>
      <c r="E200" s="8"/>
      <c r="F200" s="7">
        <f t="shared" si="10"/>
        <v>0</v>
      </c>
      <c r="G200" s="23">
        <f>'СВОД 2013'!$B$220</f>
        <v>3.12</v>
      </c>
      <c r="H200" s="7">
        <f t="shared" si="11"/>
        <v>0</v>
      </c>
      <c r="I200" s="10">
        <v>0</v>
      </c>
      <c r="J200" s="9">
        <f t="shared" si="12"/>
        <v>0</v>
      </c>
    </row>
    <row r="201" spans="1:10" ht="15.95" customHeight="1" x14ac:dyDescent="0.25">
      <c r="A201" s="45" t="str">
        <f>'СВОД 2013'!$A201</f>
        <v>Объедкова О. А.</v>
      </c>
      <c r="B201" s="2">
        <v>176</v>
      </c>
      <c r="C201" s="18"/>
      <c r="D201" s="26">
        <f>Июль!E201</f>
        <v>0</v>
      </c>
      <c r="E201" s="8"/>
      <c r="F201" s="7">
        <f t="shared" si="10"/>
        <v>0</v>
      </c>
      <c r="G201" s="23">
        <v>3.27</v>
      </c>
      <c r="H201" s="7">
        <f t="shared" si="11"/>
        <v>0</v>
      </c>
      <c r="I201" s="10">
        <v>0</v>
      </c>
      <c r="J201" s="9">
        <f t="shared" si="12"/>
        <v>0</v>
      </c>
    </row>
    <row r="202" spans="1:10" ht="15.95" customHeight="1" x14ac:dyDescent="0.25">
      <c r="A202" s="45" t="str">
        <f>'СВОД 2013'!$A202</f>
        <v>Певнева А. М.</v>
      </c>
      <c r="B202" s="2">
        <v>177</v>
      </c>
      <c r="C202" s="18"/>
      <c r="D202" s="26">
        <f>Июль!E202</f>
        <v>0</v>
      </c>
      <c r="E202" s="8"/>
      <c r="F202" s="7">
        <f t="shared" si="10"/>
        <v>0</v>
      </c>
      <c r="G202" s="23">
        <f>'СВОД 2013'!$B$220</f>
        <v>3.12</v>
      </c>
      <c r="H202" s="7">
        <f t="shared" si="11"/>
        <v>0</v>
      </c>
      <c r="I202" s="10">
        <v>0</v>
      </c>
      <c r="J202" s="9">
        <f t="shared" si="12"/>
        <v>0</v>
      </c>
    </row>
    <row r="203" spans="1:10" ht="15.95" customHeight="1" x14ac:dyDescent="0.25">
      <c r="A203" s="45">
        <f>'СВОД 2013'!$A203</f>
        <v>0</v>
      </c>
      <c r="B203" s="2">
        <v>178</v>
      </c>
      <c r="C203" s="18"/>
      <c r="D203" s="26">
        <f>Июль!E203</f>
        <v>0</v>
      </c>
      <c r="E203" s="8"/>
      <c r="F203" s="7">
        <f t="shared" si="10"/>
        <v>0</v>
      </c>
      <c r="G203" s="23">
        <v>3.27</v>
      </c>
      <c r="H203" s="7">
        <f t="shared" si="11"/>
        <v>0</v>
      </c>
      <c r="I203" s="10">
        <v>0</v>
      </c>
      <c r="J203" s="9">
        <f t="shared" si="12"/>
        <v>0</v>
      </c>
    </row>
    <row r="204" spans="1:10" ht="15.95" customHeight="1" x14ac:dyDescent="0.25">
      <c r="A204" s="45" t="str">
        <f>'СВОД 2013'!$A204</f>
        <v>Маркозян А.А.</v>
      </c>
      <c r="B204" s="2">
        <v>178</v>
      </c>
      <c r="C204" s="3" t="s">
        <v>120</v>
      </c>
      <c r="D204" s="26">
        <f>Июль!E204</f>
        <v>0</v>
      </c>
      <c r="E204" s="8"/>
      <c r="F204" s="7">
        <f t="shared" si="10"/>
        <v>0</v>
      </c>
      <c r="G204" s="23">
        <f>'СВОД 2013'!$B$220</f>
        <v>3.12</v>
      </c>
      <c r="H204" s="7">
        <f t="shared" si="11"/>
        <v>0</v>
      </c>
      <c r="I204" s="10">
        <v>0</v>
      </c>
      <c r="J204" s="9">
        <f t="shared" si="12"/>
        <v>0</v>
      </c>
    </row>
    <row r="205" spans="1:10" ht="15.95" customHeight="1" x14ac:dyDescent="0.25">
      <c r="A205" s="45" t="str">
        <f>'СВОД 2013'!$A205</f>
        <v>Жуков А. Р.</v>
      </c>
      <c r="B205" s="3">
        <v>179</v>
      </c>
      <c r="C205" s="18"/>
      <c r="D205" s="26">
        <f>Июль!E205</f>
        <v>0</v>
      </c>
      <c r="E205" s="8"/>
      <c r="F205" s="7">
        <f t="shared" si="10"/>
        <v>0</v>
      </c>
      <c r="G205" s="23">
        <f>'СВОД 2013'!$B$220</f>
        <v>3.12</v>
      </c>
      <c r="H205" s="7">
        <f t="shared" si="11"/>
        <v>0</v>
      </c>
      <c r="I205" s="10">
        <v>0</v>
      </c>
      <c r="J205" s="9">
        <f t="shared" si="12"/>
        <v>0</v>
      </c>
    </row>
    <row r="206" spans="1:10" ht="15.95" customHeight="1" x14ac:dyDescent="0.25">
      <c r="A206" s="133" t="str">
        <f>'СВОД 2013'!$A206</f>
        <v>Артемов В. Г.</v>
      </c>
      <c r="B206" s="2">
        <v>180</v>
      </c>
      <c r="C206" s="18"/>
      <c r="D206" s="26">
        <f>Июль!E206</f>
        <v>41.28</v>
      </c>
      <c r="E206" s="8">
        <v>621.66999999999996</v>
      </c>
      <c r="F206" s="7">
        <f t="shared" si="10"/>
        <v>580.39</v>
      </c>
      <c r="G206" s="23">
        <f>'СВОД 2013'!$B$220</f>
        <v>3.12</v>
      </c>
      <c r="H206" s="7">
        <f>ROUND(F206*G206,2)</f>
        <v>1810.82</v>
      </c>
      <c r="I206" s="10">
        <v>0</v>
      </c>
      <c r="J206" s="9">
        <f t="shared" si="12"/>
        <v>1810.82</v>
      </c>
    </row>
    <row r="207" spans="1:10" ht="15.95" customHeight="1" thickBot="1" x14ac:dyDescent="0.3">
      <c r="A207" s="155" t="str">
        <f>'СВОД 2013'!$A207</f>
        <v>Нуждина С. А.</v>
      </c>
      <c r="B207" s="37">
        <v>181</v>
      </c>
      <c r="C207" s="34"/>
      <c r="D207" s="154">
        <v>1.74</v>
      </c>
      <c r="E207" s="150">
        <v>2.58</v>
      </c>
      <c r="F207" s="30">
        <f t="shared" si="10"/>
        <v>0.84000000000000008</v>
      </c>
      <c r="G207" s="99">
        <f>'СВОД 2013'!$B$220</f>
        <v>3.12</v>
      </c>
      <c r="H207" s="30">
        <f t="shared" si="11"/>
        <v>2.6208000000000005</v>
      </c>
      <c r="I207" s="14">
        <v>0</v>
      </c>
      <c r="J207" s="31">
        <f t="shared" si="12"/>
        <v>2.6208000000000005</v>
      </c>
    </row>
    <row r="208" spans="1:10" ht="15.75" customHeight="1" x14ac:dyDescent="0.25">
      <c r="A208" s="46" t="str">
        <f>'СВОД 2013'!$A208</f>
        <v>Административное здание</v>
      </c>
      <c r="B208" s="15"/>
      <c r="C208" s="15"/>
      <c r="D208" s="38">
        <f>Июль!E208</f>
        <v>253.83</v>
      </c>
      <c r="E208" s="35">
        <v>521.78</v>
      </c>
      <c r="F208" s="38">
        <f>E208-D208</f>
        <v>267.94999999999993</v>
      </c>
      <c r="G208" s="38">
        <f>'СВОД 2013'!$B$220</f>
        <v>3.12</v>
      </c>
      <c r="H208" s="38">
        <f>ROUND(F208*G208,2)</f>
        <v>836</v>
      </c>
      <c r="I208" s="39">
        <v>0</v>
      </c>
      <c r="J208" s="40">
        <f t="shared" si="12"/>
        <v>836</v>
      </c>
    </row>
    <row r="209" spans="1:10" ht="15.75" x14ac:dyDescent="0.25">
      <c r="A209" s="47" t="str">
        <f>'СВОД 2013'!$A209</f>
        <v>КПП № 2</v>
      </c>
      <c r="B209" s="20"/>
      <c r="C209" s="20"/>
      <c r="D209" s="50">
        <v>0.87</v>
      </c>
      <c r="E209" s="53">
        <v>0.87</v>
      </c>
      <c r="F209" s="7">
        <f>E209-D209</f>
        <v>0</v>
      </c>
      <c r="G209" s="7">
        <f>'СВОД 2013'!$B$220</f>
        <v>3.12</v>
      </c>
      <c r="H209" s="7">
        <f t="shared" si="11"/>
        <v>0</v>
      </c>
      <c r="I209" s="10">
        <v>0</v>
      </c>
      <c r="J209" s="9">
        <f t="shared" si="12"/>
        <v>0</v>
      </c>
    </row>
    <row r="210" spans="1:10" ht="15.75" x14ac:dyDescent="0.25">
      <c r="A210" s="47" t="str">
        <f>'СВОД 2013'!$A210</f>
        <v>Строительный городок</v>
      </c>
      <c r="B210" s="20"/>
      <c r="C210" s="20"/>
      <c r="D210" s="7">
        <f>Июль!E210</f>
        <v>0</v>
      </c>
      <c r="E210" s="36"/>
      <c r="F210" s="7">
        <f t="shared" ref="F210" si="13">E210-D210</f>
        <v>0</v>
      </c>
      <c r="G210" s="7">
        <f>'СВОД 2013'!$B$220</f>
        <v>3.12</v>
      </c>
      <c r="H210" s="7">
        <f t="shared" si="11"/>
        <v>0</v>
      </c>
      <c r="I210" s="10">
        <v>0</v>
      </c>
      <c r="J210" s="9">
        <f t="shared" si="12"/>
        <v>0</v>
      </c>
    </row>
    <row r="211" spans="1:10" ht="16.5" thickBot="1" x14ac:dyDescent="0.3">
      <c r="A211" s="47" t="s">
        <v>173</v>
      </c>
      <c r="B211" s="20"/>
      <c r="C211" s="20"/>
      <c r="D211" s="7">
        <f>Июль!E213</f>
        <v>0</v>
      </c>
      <c r="E211" s="36"/>
      <c r="F211" s="7">
        <f t="shared" ref="F211" si="14">E211-D211</f>
        <v>0</v>
      </c>
      <c r="G211" s="7">
        <f>'СВОД 2013'!$B$220</f>
        <v>3.12</v>
      </c>
      <c r="H211" s="7">
        <f t="shared" ref="H211" si="15">F211*G211</f>
        <v>0</v>
      </c>
      <c r="I211" s="10">
        <v>0</v>
      </c>
      <c r="J211" s="9">
        <f t="shared" ref="J211" si="16">H211-I211</f>
        <v>0</v>
      </c>
    </row>
    <row r="212" spans="1:10" ht="16.5" hidden="1" thickBot="1" x14ac:dyDescent="0.3">
      <c r="A212" s="76"/>
      <c r="B212" s="77"/>
      <c r="C212" s="77"/>
      <c r="D212" s="54"/>
      <c r="E212" s="54"/>
      <c r="F212" s="54"/>
      <c r="G212" s="54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5"/>
      <c r="F213" s="25">
        <f>SUM(F2:F211)</f>
        <v>3552.7200000000007</v>
      </c>
      <c r="G213" s="98"/>
      <c r="H213" s="16">
        <f>SUM(H2:H211)</f>
        <v>11092.950799999999</v>
      </c>
      <c r="I213" s="16">
        <f>SUM(I2:I211)</f>
        <v>7902.54</v>
      </c>
      <c r="J213" s="16">
        <f>SUM(J2:J211)</f>
        <v>3190.410800000001</v>
      </c>
    </row>
    <row r="215" spans="1:10" x14ac:dyDescent="0.25">
      <c r="H215" s="113">
        <f>H213-H208</f>
        <v>10256.950799999999</v>
      </c>
    </row>
  </sheetData>
  <autoFilter ref="A1:J211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headerFooter>
    <oddHeader>&amp;C&amp;"Times New Roman,полужирный"&amp;16АВГУСТ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5"/>
  <sheetViews>
    <sheetView workbookViewId="0">
      <pane ySplit="1" topLeftCell="A52" activePane="bottomLeft" state="frozen"/>
      <selection activeCell="F218" sqref="F218"/>
      <selection pane="bottomLeft" activeCell="O185" sqref="O185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128" t="str">
        <f>'СВОД 2013'!$A2</f>
        <v>Кузнецова О. Н.</v>
      </c>
      <c r="B2" s="129">
        <v>1</v>
      </c>
      <c r="C2" s="130"/>
      <c r="D2" s="131">
        <f>Август!E2</f>
        <v>0</v>
      </c>
      <c r="E2" s="52"/>
      <c r="F2" s="38">
        <f>E2-D2</f>
        <v>0</v>
      </c>
      <c r="G2" s="132">
        <f>'СВОД 2013'!$B$221</f>
        <v>3.08</v>
      </c>
      <c r="H2" s="38">
        <f>F2*G2</f>
        <v>0</v>
      </c>
      <c r="I2" s="40">
        <v>0</v>
      </c>
      <c r="J2" s="40">
        <f>H2-I2</f>
        <v>0</v>
      </c>
    </row>
    <row r="3" spans="1:10" ht="15.95" customHeight="1" x14ac:dyDescent="0.25">
      <c r="A3" s="133" t="str">
        <f>'СВОД 2013'!$A3</f>
        <v>Кузьмичева Е. В.</v>
      </c>
      <c r="B3" s="2">
        <v>1</v>
      </c>
      <c r="C3" s="2" t="s">
        <v>120</v>
      </c>
      <c r="D3" s="49">
        <f>Август!E3</f>
        <v>2.39</v>
      </c>
      <c r="E3" s="51">
        <v>2.39</v>
      </c>
      <c r="F3" s="7">
        <f t="shared" ref="F3:F67" si="0">E3-D3</f>
        <v>0</v>
      </c>
      <c r="G3" s="23">
        <f>'СВОД 2013'!$B$221</f>
        <v>3.08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customHeight="1" x14ac:dyDescent="0.25">
      <c r="A4" s="133">
        <f>'СВОД 2013'!$A4</f>
        <v>0</v>
      </c>
      <c r="B4" s="2">
        <v>2</v>
      </c>
      <c r="C4" s="18"/>
      <c r="D4" s="49">
        <f>Август!E4</f>
        <v>0</v>
      </c>
      <c r="E4" s="51"/>
      <c r="F4" s="7">
        <f>E4-D4</f>
        <v>0</v>
      </c>
      <c r="G4" s="23">
        <f>'СВОД 2013'!$B$221</f>
        <v>3.08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133" t="str">
        <f>'СВОД 2013'!$A5</f>
        <v>Прохорова Т.М.</v>
      </c>
      <c r="B5" s="2">
        <v>2</v>
      </c>
      <c r="C5" s="2" t="s">
        <v>120</v>
      </c>
      <c r="D5" s="49">
        <f>Август!E5</f>
        <v>76.180000000000007</v>
      </c>
      <c r="E5" s="51">
        <v>76.180000000000007</v>
      </c>
      <c r="F5" s="7">
        <f t="shared" si="0"/>
        <v>0</v>
      </c>
      <c r="G5" s="23">
        <f>'СВОД 2013'!$B$221</f>
        <v>3.08</v>
      </c>
      <c r="H5" s="7">
        <f t="shared" si="1"/>
        <v>0</v>
      </c>
      <c r="I5" s="10">
        <v>0</v>
      </c>
      <c r="J5" s="9">
        <f t="shared" si="2"/>
        <v>0</v>
      </c>
    </row>
    <row r="6" spans="1:10" ht="15.95" customHeight="1" x14ac:dyDescent="0.25">
      <c r="A6" s="133" t="str">
        <f>'СВОД 2013'!$A6</f>
        <v>Керимова Г. Н.</v>
      </c>
      <c r="B6" s="1">
        <v>3</v>
      </c>
      <c r="C6" s="17"/>
      <c r="D6" s="49">
        <f>Август!E6</f>
        <v>0</v>
      </c>
      <c r="E6" s="51"/>
      <c r="F6" s="7">
        <f t="shared" si="0"/>
        <v>0</v>
      </c>
      <c r="G6" s="23">
        <f>'СВОД 2013'!$B$221</f>
        <v>3.08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133" t="str">
        <f>'СВОД 2013'!$A7</f>
        <v>Ходжаев Б. С.</v>
      </c>
      <c r="B7" s="1">
        <v>3</v>
      </c>
      <c r="C7" s="1" t="s">
        <v>120</v>
      </c>
      <c r="D7" s="49">
        <f>Август!E7</f>
        <v>0</v>
      </c>
      <c r="E7" s="51"/>
      <c r="F7" s="7">
        <f t="shared" si="0"/>
        <v>0</v>
      </c>
      <c r="G7" s="23">
        <f>'СВОД 2013'!$B$221</f>
        <v>3.08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133">
        <f>'СВОД 2013'!$A8</f>
        <v>0</v>
      </c>
      <c r="B8" s="1">
        <v>4</v>
      </c>
      <c r="C8" s="18"/>
      <c r="D8" s="49">
        <f>Август!E8</f>
        <v>0</v>
      </c>
      <c r="E8" s="51"/>
      <c r="F8" s="7">
        <f t="shared" si="0"/>
        <v>0</v>
      </c>
      <c r="G8" s="23">
        <f>'СВОД 2013'!$B$221</f>
        <v>3.08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133" t="str">
        <f>'СВОД 2013'!$A9</f>
        <v>Нечаев А. В.</v>
      </c>
      <c r="B9" s="2">
        <v>5</v>
      </c>
      <c r="C9" s="18"/>
      <c r="D9" s="49">
        <f>Август!E9</f>
        <v>0.86</v>
      </c>
      <c r="E9" s="51">
        <v>0.86</v>
      </c>
      <c r="F9" s="7">
        <f t="shared" si="0"/>
        <v>0</v>
      </c>
      <c r="G9" s="23">
        <f>'СВОД 2013'!$B$221</f>
        <v>3.08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133" t="str">
        <f>'СВОД 2013'!$A10</f>
        <v xml:space="preserve">Терентьев С. П. </v>
      </c>
      <c r="B10" s="2">
        <v>6</v>
      </c>
      <c r="C10" s="18"/>
      <c r="D10" s="49">
        <f>Август!E10</f>
        <v>21.82</v>
      </c>
      <c r="E10" s="51">
        <v>221.69</v>
      </c>
      <c r="F10" s="7">
        <f t="shared" si="0"/>
        <v>199.87</v>
      </c>
      <c r="G10" s="23">
        <f>'СВОД 2013'!$B$221</f>
        <v>3.08</v>
      </c>
      <c r="H10" s="7">
        <f>ROUND(F10*G10,2)</f>
        <v>615.6</v>
      </c>
      <c r="I10" s="10">
        <v>0</v>
      </c>
      <c r="J10" s="9">
        <f t="shared" si="2"/>
        <v>615.6</v>
      </c>
    </row>
    <row r="11" spans="1:10" ht="15.95" customHeight="1" x14ac:dyDescent="0.25">
      <c r="A11" s="133" t="str">
        <f>'СВОД 2013'!$A11</f>
        <v>Борозна М. В.</v>
      </c>
      <c r="B11" s="2">
        <v>7</v>
      </c>
      <c r="C11" s="18"/>
      <c r="D11" s="49">
        <f>Август!E11</f>
        <v>0</v>
      </c>
      <c r="E11" s="51"/>
      <c r="F11" s="7">
        <f t="shared" si="0"/>
        <v>0</v>
      </c>
      <c r="G11" s="23">
        <f>'СВОД 2013'!$B$221</f>
        <v>3.08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133" t="str">
        <f>'СВОД 2013'!$A12</f>
        <v>Дрезгунова А. В.</v>
      </c>
      <c r="B12" s="2">
        <v>8</v>
      </c>
      <c r="C12" s="18"/>
      <c r="D12" s="49">
        <f>Август!E12</f>
        <v>0.72</v>
      </c>
      <c r="E12" s="51">
        <v>0.72</v>
      </c>
      <c r="F12" s="7">
        <f t="shared" si="0"/>
        <v>0</v>
      </c>
      <c r="G12" s="23">
        <f>'СВОД 2013'!$B$221</f>
        <v>3.08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133" t="str">
        <f>'СВОД 2013'!$A13</f>
        <v>Селезова Э. Ю.</v>
      </c>
      <c r="B13" s="2">
        <v>9</v>
      </c>
      <c r="C13" s="18"/>
      <c r="D13" s="49">
        <f>Август!E13</f>
        <v>0</v>
      </c>
      <c r="E13" s="51"/>
      <c r="F13" s="7">
        <f t="shared" si="0"/>
        <v>0</v>
      </c>
      <c r="G13" s="23">
        <f>'СВОД 2013'!$B$221</f>
        <v>3.08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133" t="str">
        <f>'СВОД 2013'!$A14</f>
        <v>Петкова М. С.</v>
      </c>
      <c r="B14" s="2">
        <v>9</v>
      </c>
      <c r="C14" s="2" t="s">
        <v>120</v>
      </c>
      <c r="D14" s="49">
        <f>Август!E14</f>
        <v>0</v>
      </c>
      <c r="E14" s="51"/>
      <c r="F14" s="7">
        <f t="shared" si="0"/>
        <v>0</v>
      </c>
      <c r="G14" s="23">
        <f>'СВОД 2013'!$B$221</f>
        <v>3.08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133" t="str">
        <f>'СВОД 2013'!$A15</f>
        <v>Сахаров С.А.</v>
      </c>
      <c r="B15" s="2">
        <v>10</v>
      </c>
      <c r="C15" s="18"/>
      <c r="D15" s="49">
        <f>Август!E15</f>
        <v>0</v>
      </c>
      <c r="E15" s="51"/>
      <c r="F15" s="7">
        <f t="shared" si="0"/>
        <v>0</v>
      </c>
      <c r="G15" s="23">
        <f>'СВОД 2013'!$B$221</f>
        <v>3.08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133" t="str">
        <f>'СВОД 2013'!$A16</f>
        <v>Артемов В. Г.</v>
      </c>
      <c r="B16" s="2">
        <v>11</v>
      </c>
      <c r="C16" s="18"/>
      <c r="D16" s="49">
        <f>Август!E16</f>
        <v>40.36</v>
      </c>
      <c r="E16" s="51">
        <v>840.75</v>
      </c>
      <c r="F16" s="7">
        <f t="shared" si="0"/>
        <v>800.39</v>
      </c>
      <c r="G16" s="23">
        <f>'СВОД 2013'!$B$221</f>
        <v>3.08</v>
      </c>
      <c r="H16" s="7">
        <f>ROUND(F16*G16,2)</f>
        <v>2465.1999999999998</v>
      </c>
      <c r="I16" s="10">
        <v>0</v>
      </c>
      <c r="J16" s="9">
        <f t="shared" si="2"/>
        <v>2465.1999999999998</v>
      </c>
    </row>
    <row r="17" spans="1:10" ht="15.95" customHeight="1" x14ac:dyDescent="0.25">
      <c r="A17" s="133" t="str">
        <f>'СВОД 2013'!$A17</f>
        <v>Елизаров М.В.</v>
      </c>
      <c r="B17" s="2">
        <v>12</v>
      </c>
      <c r="C17" s="18"/>
      <c r="D17" s="49">
        <f>Август!E17</f>
        <v>0</v>
      </c>
      <c r="E17" s="51"/>
      <c r="F17" s="7">
        <f t="shared" si="0"/>
        <v>0</v>
      </c>
      <c r="G17" s="23">
        <f>'СВОД 2013'!$B$221</f>
        <v>3.08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customHeight="1" x14ac:dyDescent="0.25">
      <c r="A18" s="133">
        <f>'СВОД 2013'!$A18</f>
        <v>0</v>
      </c>
      <c r="B18" s="2">
        <v>12</v>
      </c>
      <c r="C18" s="3" t="s">
        <v>120</v>
      </c>
      <c r="D18" s="49">
        <f>Август!E18</f>
        <v>0</v>
      </c>
      <c r="E18" s="51"/>
      <c r="F18" s="7">
        <f t="shared" si="0"/>
        <v>0</v>
      </c>
      <c r="G18" s="23">
        <f>'СВОД 2013'!$B$221</f>
        <v>3.08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133" t="str">
        <f>'СВОД 2013'!$A19</f>
        <v>Новикова Е. В.</v>
      </c>
      <c r="B19" s="2">
        <v>13</v>
      </c>
      <c r="C19" s="18"/>
      <c r="D19" s="49">
        <f>Август!E19</f>
        <v>0.82</v>
      </c>
      <c r="E19" s="51">
        <v>0.82</v>
      </c>
      <c r="F19" s="7">
        <f t="shared" si="0"/>
        <v>0</v>
      </c>
      <c r="G19" s="23">
        <f>'СВОД 2013'!$B$221</f>
        <v>3.08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133" t="str">
        <f>'СВОД 2013'!$A20</f>
        <v>Арзамасцева С.В.</v>
      </c>
      <c r="B20" s="2">
        <v>14</v>
      </c>
      <c r="C20" s="18"/>
      <c r="D20" s="49">
        <f>Август!E20</f>
        <v>16.079999999999998</v>
      </c>
      <c r="E20" s="51">
        <v>212.17</v>
      </c>
      <c r="F20" s="7">
        <f t="shared" si="0"/>
        <v>196.08999999999997</v>
      </c>
      <c r="G20" s="23">
        <f>'СВОД 2013'!$B$221</f>
        <v>3.08</v>
      </c>
      <c r="H20" s="7">
        <f>ROUND(F20*G20,2)</f>
        <v>603.96</v>
      </c>
      <c r="I20" s="10">
        <v>0</v>
      </c>
      <c r="J20" s="9">
        <f t="shared" si="2"/>
        <v>603.96</v>
      </c>
    </row>
    <row r="21" spans="1:10" ht="15.95" customHeight="1" x14ac:dyDescent="0.25">
      <c r="A21" s="133" t="str">
        <f>'СВОД 2013'!$A21</f>
        <v>Котикова Т. В.</v>
      </c>
      <c r="B21" s="2">
        <v>15</v>
      </c>
      <c r="C21" s="18"/>
      <c r="D21" s="49">
        <f>Август!E21</f>
        <v>252.99</v>
      </c>
      <c r="E21" s="51">
        <v>283.39999999999998</v>
      </c>
      <c r="F21" s="7">
        <f t="shared" si="0"/>
        <v>30.409999999999968</v>
      </c>
      <c r="G21" s="23">
        <f>'СВОД 2013'!$B$221</f>
        <v>3.08</v>
      </c>
      <c r="H21" s="7">
        <f>ROUND(F21*G21,2)</f>
        <v>93.66</v>
      </c>
      <c r="I21" s="10">
        <v>0</v>
      </c>
      <c r="J21" s="9">
        <f t="shared" si="2"/>
        <v>93.66</v>
      </c>
    </row>
    <row r="22" spans="1:10" ht="15.95" customHeight="1" x14ac:dyDescent="0.25">
      <c r="A22" s="133" t="str">
        <f>'СВОД 2013'!$A22</f>
        <v>Пантелеева И.В.</v>
      </c>
      <c r="B22" s="2">
        <v>16</v>
      </c>
      <c r="C22" s="18"/>
      <c r="D22" s="49">
        <f>Август!E22</f>
        <v>0</v>
      </c>
      <c r="E22" s="51"/>
      <c r="F22" s="7">
        <f t="shared" si="0"/>
        <v>0</v>
      </c>
      <c r="G22" s="23">
        <f>'СВОД 2013'!$B$221</f>
        <v>3.08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133" t="str">
        <f>'СВОД 2013'!$A23</f>
        <v>Казымова Э. Б.</v>
      </c>
      <c r="B23" s="2">
        <v>16</v>
      </c>
      <c r="C23" s="2" t="s">
        <v>120</v>
      </c>
      <c r="D23" s="49">
        <f>Август!E23</f>
        <v>35.86</v>
      </c>
      <c r="E23" s="51">
        <v>143.97999999999999</v>
      </c>
      <c r="F23" s="7">
        <f t="shared" si="0"/>
        <v>108.11999999999999</v>
      </c>
      <c r="G23" s="23">
        <f>'СВОД 2013'!$B$221</f>
        <v>3.08</v>
      </c>
      <c r="H23" s="7">
        <f>ROUND(F23*G23,2)</f>
        <v>333.01</v>
      </c>
      <c r="I23" s="10">
        <v>500</v>
      </c>
      <c r="J23" s="9">
        <f t="shared" si="2"/>
        <v>-166.99</v>
      </c>
    </row>
    <row r="24" spans="1:10" ht="15.95" customHeight="1" x14ac:dyDescent="0.25">
      <c r="A24" s="133" t="str">
        <f>'СВОД 2013'!$A24</f>
        <v>Новичкова С.Г.</v>
      </c>
      <c r="B24" s="2">
        <v>17</v>
      </c>
      <c r="C24" s="18"/>
      <c r="D24" s="49">
        <f>Август!E24</f>
        <v>146.93</v>
      </c>
      <c r="E24" s="51">
        <v>420.52</v>
      </c>
      <c r="F24" s="7">
        <f t="shared" si="0"/>
        <v>273.58999999999997</v>
      </c>
      <c r="G24" s="23">
        <f>'СВОД 2013'!$B$221</f>
        <v>3.08</v>
      </c>
      <c r="H24" s="7">
        <f>ROUND(F24*G24,2)</f>
        <v>842.66</v>
      </c>
      <c r="I24" s="10">
        <v>0</v>
      </c>
      <c r="J24" s="9">
        <f t="shared" si="2"/>
        <v>842.66</v>
      </c>
    </row>
    <row r="25" spans="1:10" ht="15.95" customHeight="1" x14ac:dyDescent="0.25">
      <c r="A25" s="133" t="str">
        <f>'СВОД 2013'!$A25</f>
        <v>Жилкин А.В.</v>
      </c>
      <c r="B25" s="2">
        <v>18</v>
      </c>
      <c r="C25" s="18"/>
      <c r="D25" s="49">
        <f>Август!E25</f>
        <v>2.79</v>
      </c>
      <c r="E25" s="51">
        <v>2.79</v>
      </c>
      <c r="F25" s="7">
        <f t="shared" si="0"/>
        <v>0</v>
      </c>
      <c r="G25" s="23">
        <f>'СВОД 2013'!$B$221</f>
        <v>3.08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133" t="str">
        <f>'СВОД 2013'!$A26</f>
        <v>Логуновская Л. В.</v>
      </c>
      <c r="B26" s="2">
        <v>19</v>
      </c>
      <c r="C26" s="18"/>
      <c r="D26" s="49">
        <f>Август!E26</f>
        <v>0</v>
      </c>
      <c r="E26" s="51"/>
      <c r="F26" s="7">
        <f t="shared" si="0"/>
        <v>0</v>
      </c>
      <c r="G26" s="23">
        <f>'СВОД 2013'!$B$221</f>
        <v>3.08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133" t="str">
        <f>'СВОД 2013'!$A27</f>
        <v>Пузько Л. А.</v>
      </c>
      <c r="B27" s="2">
        <v>20</v>
      </c>
      <c r="C27" s="18"/>
      <c r="D27" s="49">
        <f>Август!E27</f>
        <v>0</v>
      </c>
      <c r="E27" s="51"/>
      <c r="F27" s="7">
        <f t="shared" si="0"/>
        <v>0</v>
      </c>
      <c r="G27" s="23">
        <f>'СВОД 2013'!$B$221</f>
        <v>3.08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133" t="str">
        <f>'СВОД 2013'!$A28</f>
        <v>Гришина Ю.Н.</v>
      </c>
      <c r="B28" s="2">
        <v>21</v>
      </c>
      <c r="C28" s="18"/>
      <c r="D28" s="49">
        <f>Август!E28</f>
        <v>160.29</v>
      </c>
      <c r="E28" s="51">
        <v>160.29</v>
      </c>
      <c r="F28" s="7">
        <f t="shared" si="0"/>
        <v>0</v>
      </c>
      <c r="G28" s="23">
        <f>'СВОД 2013'!$B$221</f>
        <v>3.08</v>
      </c>
      <c r="H28" s="7">
        <f t="shared" si="1"/>
        <v>0</v>
      </c>
      <c r="I28" s="10">
        <v>0</v>
      </c>
      <c r="J28" s="9">
        <f t="shared" si="2"/>
        <v>0</v>
      </c>
    </row>
    <row r="29" spans="1:10" ht="15.95" customHeight="1" x14ac:dyDescent="0.25">
      <c r="A29" s="133" t="str">
        <f>'СВОД 2013'!$A29</f>
        <v>Агуреев А. Н.</v>
      </c>
      <c r="B29" s="2">
        <v>22</v>
      </c>
      <c r="C29" s="18"/>
      <c r="D29" s="49">
        <f>Август!E29</f>
        <v>8.65</v>
      </c>
      <c r="E29" s="51">
        <v>8.65</v>
      </c>
      <c r="F29" s="7">
        <f t="shared" si="0"/>
        <v>0</v>
      </c>
      <c r="G29" s="23">
        <f>'СВОД 2013'!$B$221</f>
        <v>3.08</v>
      </c>
      <c r="H29" s="7">
        <f t="shared" si="1"/>
        <v>0</v>
      </c>
      <c r="I29" s="10">
        <v>0</v>
      </c>
      <c r="J29" s="9">
        <f t="shared" si="2"/>
        <v>0</v>
      </c>
    </row>
    <row r="30" spans="1:10" ht="15.95" customHeight="1" x14ac:dyDescent="0.25">
      <c r="A30" s="133" t="str">
        <f>'СВОД 2013'!$A30</f>
        <v>Берлизова Е. Ю.</v>
      </c>
      <c r="B30" s="2">
        <v>22</v>
      </c>
      <c r="C30" s="2" t="s">
        <v>120</v>
      </c>
      <c r="D30" s="49">
        <f>Август!E30</f>
        <v>1.08</v>
      </c>
      <c r="E30" s="51">
        <v>1.08</v>
      </c>
      <c r="F30" s="7">
        <f t="shared" si="0"/>
        <v>0</v>
      </c>
      <c r="G30" s="23">
        <f>'СВОД 2013'!$B$221</f>
        <v>3.08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34" t="str">
        <f>'СВОД 2013'!$A31</f>
        <v>Вдовыдченко Н. А.</v>
      </c>
      <c r="B31" s="2">
        <v>23</v>
      </c>
      <c r="C31" s="18"/>
      <c r="D31" s="49">
        <f>Август!E31</f>
        <v>0</v>
      </c>
      <c r="E31" s="51"/>
      <c r="F31" s="7">
        <f t="shared" si="0"/>
        <v>0</v>
      </c>
      <c r="G31" s="23">
        <f>'СВОД 2013'!$B$221</f>
        <v>3.08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133" t="str">
        <f>'СВОД 2013'!$A32</f>
        <v>Фомичева О. И.</v>
      </c>
      <c r="B32" s="2">
        <v>23</v>
      </c>
      <c r="C32" s="2" t="s">
        <v>120</v>
      </c>
      <c r="D32" s="49">
        <f>Август!E32</f>
        <v>0</v>
      </c>
      <c r="E32" s="51"/>
      <c r="F32" s="7">
        <f t="shared" si="0"/>
        <v>0</v>
      </c>
      <c r="G32" s="23">
        <f>'СВОД 2013'!$B$221</f>
        <v>3.08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133" t="str">
        <f>'СВОД 2013'!$A33</f>
        <v>Ложкина Е. А.</v>
      </c>
      <c r="B33" s="2">
        <v>24</v>
      </c>
      <c r="C33" s="18"/>
      <c r="D33" s="49">
        <f>Август!E33</f>
        <v>0</v>
      </c>
      <c r="E33" s="51"/>
      <c r="F33" s="7">
        <f t="shared" si="0"/>
        <v>0</v>
      </c>
      <c r="G33" s="23">
        <f>'СВОД 2013'!$B$221</f>
        <v>3.08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133" t="str">
        <f>'СВОД 2013'!$A34</f>
        <v>Орлова С. В.</v>
      </c>
      <c r="B34" s="2">
        <v>25</v>
      </c>
      <c r="C34" s="18"/>
      <c r="D34" s="49">
        <f>Август!E34</f>
        <v>0</v>
      </c>
      <c r="E34" s="51"/>
      <c r="F34" s="7">
        <f t="shared" si="0"/>
        <v>0</v>
      </c>
      <c r="G34" s="23">
        <f>'СВОД 2013'!$B$221</f>
        <v>3.08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133" t="str">
        <f>'СВОД 2013'!$A35</f>
        <v>Гончарова М.В.</v>
      </c>
      <c r="B35" s="2">
        <v>26</v>
      </c>
      <c r="C35" s="18"/>
      <c r="D35" s="49">
        <f>Август!E35</f>
        <v>6.81</v>
      </c>
      <c r="E35" s="51">
        <v>6.81</v>
      </c>
      <c r="F35" s="7">
        <f t="shared" si="0"/>
        <v>0</v>
      </c>
      <c r="G35" s="23">
        <f>'СВОД 2013'!$B$221</f>
        <v>3.08</v>
      </c>
      <c r="H35" s="7">
        <f t="shared" si="1"/>
        <v>0</v>
      </c>
      <c r="I35" s="10">
        <v>0</v>
      </c>
      <c r="J35" s="9">
        <f t="shared" si="2"/>
        <v>0</v>
      </c>
    </row>
    <row r="36" spans="1:10" ht="15.95" customHeight="1" x14ac:dyDescent="0.25">
      <c r="A36" s="133" t="str">
        <f>'СВОД 2013'!$A36</f>
        <v>Куранова А.С.</v>
      </c>
      <c r="B36" s="2">
        <v>27</v>
      </c>
      <c r="C36" s="18"/>
      <c r="D36" s="49">
        <f>Август!E36</f>
        <v>0</v>
      </c>
      <c r="E36" s="51"/>
      <c r="F36" s="7">
        <f t="shared" si="0"/>
        <v>0</v>
      </c>
      <c r="G36" s="23">
        <f>'СВОД 2013'!$B$221</f>
        <v>3.08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133" t="str">
        <f>'СВОД 2013'!$A37</f>
        <v>Тихомирова С. А.</v>
      </c>
      <c r="B37" s="2">
        <v>28</v>
      </c>
      <c r="C37" s="18"/>
      <c r="D37" s="49">
        <f>Август!E37</f>
        <v>0</v>
      </c>
      <c r="E37" s="51"/>
      <c r="F37" s="7">
        <f t="shared" si="0"/>
        <v>0</v>
      </c>
      <c r="G37" s="23">
        <f>'СВОД 2013'!$B$221</f>
        <v>3.08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133">
        <f>'СВОД 2013'!$A38</f>
        <v>0</v>
      </c>
      <c r="B38" s="2">
        <v>29</v>
      </c>
      <c r="C38" s="18"/>
      <c r="D38" s="49">
        <f>Август!E38</f>
        <v>0</v>
      </c>
      <c r="E38" s="51"/>
      <c r="F38" s="7">
        <f t="shared" si="0"/>
        <v>0</v>
      </c>
      <c r="G38" s="23">
        <f>'СВОД 2013'!$B$221</f>
        <v>3.08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133" t="str">
        <f>'СВОД 2013'!$A39</f>
        <v>Еркин А. М.</v>
      </c>
      <c r="B39" s="2">
        <v>30</v>
      </c>
      <c r="C39" s="18"/>
      <c r="D39" s="49">
        <f>Август!E39</f>
        <v>0</v>
      </c>
      <c r="E39" s="51"/>
      <c r="F39" s="7">
        <f t="shared" si="0"/>
        <v>0</v>
      </c>
      <c r="G39" s="23">
        <f>'СВОД 2013'!$B$221</f>
        <v>3.08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133" t="str">
        <f>'СВОД 2013'!$A40</f>
        <v>Еркин А. М.</v>
      </c>
      <c r="B40" s="2">
        <v>30</v>
      </c>
      <c r="C40" s="2" t="s">
        <v>120</v>
      </c>
      <c r="D40" s="49">
        <f>Август!E40</f>
        <v>0</v>
      </c>
      <c r="E40" s="51"/>
      <c r="F40" s="7">
        <f t="shared" si="0"/>
        <v>0</v>
      </c>
      <c r="G40" s="23">
        <f>'СВОД 2013'!$B$221</f>
        <v>3.08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133" t="str">
        <f>'СВОД 2013'!$A41</f>
        <v>Стрелин А. И.</v>
      </c>
      <c r="B41" s="2">
        <v>31</v>
      </c>
      <c r="C41" s="18"/>
      <c r="D41" s="49">
        <f>Август!E41</f>
        <v>0</v>
      </c>
      <c r="E41" s="51"/>
      <c r="F41" s="7">
        <f t="shared" si="0"/>
        <v>0</v>
      </c>
      <c r="G41" s="23">
        <f>'СВОД 2013'!$B$221</f>
        <v>3.08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133" t="str">
        <f>'СВОД 2013'!$A42</f>
        <v>Еркин А. М.</v>
      </c>
      <c r="B42" s="2">
        <v>31</v>
      </c>
      <c r="C42" s="2" t="s">
        <v>120</v>
      </c>
      <c r="D42" s="49">
        <f>Август!E42</f>
        <v>0</v>
      </c>
      <c r="E42" s="51"/>
      <c r="F42" s="7">
        <f t="shared" si="0"/>
        <v>0</v>
      </c>
      <c r="G42" s="23">
        <f>'СВОД 2013'!$B$221</f>
        <v>3.08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133" t="str">
        <f>'СВОД 2013'!$A43</f>
        <v>Кистяева Е. А.</v>
      </c>
      <c r="B43" s="2">
        <v>32</v>
      </c>
      <c r="C43" s="18"/>
      <c r="D43" s="49">
        <f>Август!E43</f>
        <v>0</v>
      </c>
      <c r="E43" s="51"/>
      <c r="F43" s="7">
        <f t="shared" si="0"/>
        <v>0</v>
      </c>
      <c r="G43" s="23">
        <f>'СВОД 2013'!$B$221</f>
        <v>3.08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133" t="str">
        <f>'СВОД 2013'!$A44</f>
        <v>Гладкова Т. С.</v>
      </c>
      <c r="B44" s="2">
        <v>33</v>
      </c>
      <c r="C44" s="18"/>
      <c r="D44" s="49">
        <f>Август!E44</f>
        <v>0</v>
      </c>
      <c r="E44" s="51"/>
      <c r="F44" s="7">
        <f t="shared" si="0"/>
        <v>0</v>
      </c>
      <c r="G44" s="23">
        <f>'СВОД 2013'!$B$221</f>
        <v>3.08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133" t="str">
        <f>'СВОД 2013'!$A45</f>
        <v>Чумаков Е. С.</v>
      </c>
      <c r="B45" s="2">
        <v>34</v>
      </c>
      <c r="C45" s="18"/>
      <c r="D45" s="49">
        <f>Август!E45</f>
        <v>0</v>
      </c>
      <c r="E45" s="51"/>
      <c r="F45" s="7">
        <f t="shared" si="0"/>
        <v>0</v>
      </c>
      <c r="G45" s="23">
        <f>'СВОД 2013'!$B$221</f>
        <v>3.08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133" t="str">
        <f>'СВОД 2013'!$A46</f>
        <v>Овчаренко И. А.</v>
      </c>
      <c r="B46" s="2">
        <v>35</v>
      </c>
      <c r="C46" s="18"/>
      <c r="D46" s="49">
        <f>Август!E46</f>
        <v>0</v>
      </c>
      <c r="E46" s="51"/>
      <c r="F46" s="7">
        <f t="shared" si="0"/>
        <v>0</v>
      </c>
      <c r="G46" s="23">
        <f>'СВОД 2013'!$B$221</f>
        <v>3.08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133" t="str">
        <f>'СВОД 2013'!$A47</f>
        <v>Никкель М. Н.</v>
      </c>
      <c r="B47" s="2">
        <v>36</v>
      </c>
      <c r="C47" s="18"/>
      <c r="D47" s="49">
        <f>Август!E47</f>
        <v>1.74</v>
      </c>
      <c r="E47" s="51">
        <v>1123.07</v>
      </c>
      <c r="F47" s="7">
        <f t="shared" si="0"/>
        <v>1121.33</v>
      </c>
      <c r="G47" s="23">
        <f>'СВОД 2013'!$B$221</f>
        <v>3.08</v>
      </c>
      <c r="H47" s="7">
        <f>ROUND(F47*G47,2)</f>
        <v>3453.7</v>
      </c>
      <c r="I47" s="10">
        <v>0</v>
      </c>
      <c r="J47" s="9">
        <f t="shared" si="2"/>
        <v>3453.7</v>
      </c>
    </row>
    <row r="48" spans="1:10" ht="15.95" customHeight="1" x14ac:dyDescent="0.25">
      <c r="A48" s="133" t="str">
        <f>'СВОД 2013'!$A48</f>
        <v>Клокова Т. Е.</v>
      </c>
      <c r="B48" s="2">
        <v>37</v>
      </c>
      <c r="C48" s="18"/>
      <c r="D48" s="49">
        <f>Август!E48</f>
        <v>0</v>
      </c>
      <c r="E48" s="51"/>
      <c r="F48" s="7">
        <f t="shared" si="0"/>
        <v>0</v>
      </c>
      <c r="G48" s="23">
        <f>'СВОД 2013'!$B$221</f>
        <v>3.08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133" t="str">
        <f>'СВОД 2013'!$A49</f>
        <v>Волкова Ю.С.</v>
      </c>
      <c r="B49" s="2">
        <v>38</v>
      </c>
      <c r="C49" s="18"/>
      <c r="D49" s="49">
        <f>Август!E49</f>
        <v>76.25</v>
      </c>
      <c r="E49" s="51">
        <v>78.709999999999994</v>
      </c>
      <c r="F49" s="7">
        <f t="shared" si="0"/>
        <v>2.4599999999999937</v>
      </c>
      <c r="G49" s="23">
        <f>'СВОД 2013'!$B$221</f>
        <v>3.08</v>
      </c>
      <c r="H49" s="7">
        <f>ROUND(F49*G49,2)</f>
        <v>7.58</v>
      </c>
      <c r="I49" s="10">
        <v>0</v>
      </c>
      <c r="J49" s="9">
        <f t="shared" si="2"/>
        <v>7.58</v>
      </c>
    </row>
    <row r="50" spans="1:10" ht="15.95" customHeight="1" x14ac:dyDescent="0.25">
      <c r="A50" s="133" t="str">
        <f>'СВОД 2013'!$A50</f>
        <v>Третяк Ю. М.</v>
      </c>
      <c r="B50" s="2">
        <v>39</v>
      </c>
      <c r="C50" s="18"/>
      <c r="D50" s="49">
        <f>Август!E50</f>
        <v>0</v>
      </c>
      <c r="E50" s="51">
        <v>0</v>
      </c>
      <c r="F50" s="7">
        <f t="shared" si="0"/>
        <v>0</v>
      </c>
      <c r="G50" s="23">
        <f>'СВОД 2013'!$B$221</f>
        <v>3.08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133" t="str">
        <f>'СВОД 2013'!$A51</f>
        <v>Назаркин Ю. А.</v>
      </c>
      <c r="B51" s="2">
        <v>39</v>
      </c>
      <c r="C51" s="2" t="s">
        <v>120</v>
      </c>
      <c r="D51" s="49">
        <f>Август!E51</f>
        <v>9.56</v>
      </c>
      <c r="E51" s="51">
        <v>20.13</v>
      </c>
      <c r="F51" s="7">
        <f t="shared" si="0"/>
        <v>10.569999999999999</v>
      </c>
      <c r="G51" s="23">
        <f>'СВОД 2013'!$B$221</f>
        <v>3.08</v>
      </c>
      <c r="H51" s="7">
        <f>ROUND(F51*G51,2)</f>
        <v>32.56</v>
      </c>
      <c r="I51" s="10">
        <v>120.4</v>
      </c>
      <c r="J51" s="9">
        <f t="shared" si="2"/>
        <v>-87.84</v>
      </c>
    </row>
    <row r="52" spans="1:10" ht="15.95" customHeight="1" x14ac:dyDescent="0.25">
      <c r="A52" s="133" t="str">
        <f>'СВОД 2013'!$A52</f>
        <v>Ибраева О. В.</v>
      </c>
      <c r="B52" s="2">
        <v>40</v>
      </c>
      <c r="C52" s="18"/>
      <c r="D52" s="49">
        <f>Август!E52</f>
        <v>0</v>
      </c>
      <c r="E52" s="51"/>
      <c r="F52" s="7">
        <f t="shared" si="0"/>
        <v>0</v>
      </c>
      <c r="G52" s="23">
        <f>'СВОД 2013'!$B$221</f>
        <v>3.08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133" t="str">
        <f>'СВОД 2013'!$A53</f>
        <v>Лустова П. Н.</v>
      </c>
      <c r="B53" s="2">
        <v>40</v>
      </c>
      <c r="C53" s="2" t="s">
        <v>120</v>
      </c>
      <c r="D53" s="49">
        <f>Август!E53</f>
        <v>0</v>
      </c>
      <c r="E53" s="51"/>
      <c r="F53" s="7">
        <f t="shared" si="0"/>
        <v>0</v>
      </c>
      <c r="G53" s="23">
        <f>'СВОД 2013'!$B$221</f>
        <v>3.08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133" t="str">
        <f>'СВОД 2013'!$A54</f>
        <v>Алексеева Г. М.</v>
      </c>
      <c r="B54" s="2">
        <v>41</v>
      </c>
      <c r="C54" s="18"/>
      <c r="D54" s="49">
        <f>Август!E54</f>
        <v>0</v>
      </c>
      <c r="E54" s="51"/>
      <c r="F54" s="7">
        <f t="shared" si="0"/>
        <v>0</v>
      </c>
      <c r="G54" s="23">
        <f>'СВОД 2013'!$B$221</f>
        <v>3.08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133" t="str">
        <f>'СВОД 2013'!$A55</f>
        <v>Лифанов А. А.</v>
      </c>
      <c r="B55" s="2">
        <v>42</v>
      </c>
      <c r="C55" s="18"/>
      <c r="D55" s="49">
        <f>Август!E55</f>
        <v>34.270000000000003</v>
      </c>
      <c r="E55" s="51">
        <v>34.270000000000003</v>
      </c>
      <c r="F55" s="7">
        <f t="shared" si="0"/>
        <v>0</v>
      </c>
      <c r="G55" s="23">
        <f>'СВОД 2013'!$B$221</f>
        <v>3.08</v>
      </c>
      <c r="H55" s="7">
        <f t="shared" si="1"/>
        <v>0</v>
      </c>
      <c r="I55" s="10">
        <v>0</v>
      </c>
      <c r="J55" s="9">
        <f t="shared" si="2"/>
        <v>0</v>
      </c>
    </row>
    <row r="56" spans="1:10" ht="15.95" customHeight="1" x14ac:dyDescent="0.25">
      <c r="A56" s="133" t="str">
        <f>'СВОД 2013'!$A56</f>
        <v>Завалов А. А.</v>
      </c>
      <c r="B56" s="2">
        <v>43</v>
      </c>
      <c r="C56" s="18"/>
      <c r="D56" s="49">
        <f>Август!E56</f>
        <v>0</v>
      </c>
      <c r="E56" s="51"/>
      <c r="F56" s="7">
        <f t="shared" si="0"/>
        <v>0</v>
      </c>
      <c r="G56" s="23">
        <f>'СВОД 2013'!$B$221</f>
        <v>3.08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133">
        <f>'СВОД 2013'!$A57</f>
        <v>0</v>
      </c>
      <c r="B57" s="2">
        <v>44</v>
      </c>
      <c r="C57" s="18"/>
      <c r="D57" s="49">
        <f>Август!E57</f>
        <v>0</v>
      </c>
      <c r="E57" s="51"/>
      <c r="F57" s="7">
        <f t="shared" si="0"/>
        <v>0</v>
      </c>
      <c r="G57" s="23">
        <f>'СВОД 2013'!$B$221</f>
        <v>3.08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133" t="str">
        <f>'СВОД 2013'!$A58</f>
        <v xml:space="preserve">Новиков Р. А. </v>
      </c>
      <c r="B58" s="3">
        <v>45</v>
      </c>
      <c r="C58" s="18"/>
      <c r="D58" s="49">
        <f>Август!E58</f>
        <v>0</v>
      </c>
      <c r="E58" s="51"/>
      <c r="F58" s="7">
        <f t="shared" si="0"/>
        <v>0</v>
      </c>
      <c r="G58" s="23">
        <f>'СВОД 2013'!$B$221</f>
        <v>3.08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133">
        <f>'СВОД 2013'!$A59</f>
        <v>0</v>
      </c>
      <c r="B59" s="2">
        <v>46</v>
      </c>
      <c r="C59" s="18"/>
      <c r="D59" s="49">
        <f>Август!E59</f>
        <v>0</v>
      </c>
      <c r="E59" s="51"/>
      <c r="F59" s="7">
        <f t="shared" si="0"/>
        <v>0</v>
      </c>
      <c r="G59" s="23">
        <f>'СВОД 2013'!$B$221</f>
        <v>3.08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133" t="str">
        <f>'СВОД 2013'!$A60</f>
        <v>Плужников К. Г.</v>
      </c>
      <c r="B60" s="2">
        <v>47</v>
      </c>
      <c r="C60" s="18"/>
      <c r="D60" s="49">
        <f>Август!E60</f>
        <v>0</v>
      </c>
      <c r="E60" s="51"/>
      <c r="F60" s="7">
        <f t="shared" si="0"/>
        <v>0</v>
      </c>
      <c r="G60" s="23">
        <f>'СВОД 2013'!$B$221</f>
        <v>3.08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133" t="str">
        <f>'СВОД 2013'!$A61</f>
        <v>Ртищев М. А.</v>
      </c>
      <c r="B61" s="3">
        <v>48</v>
      </c>
      <c r="C61" s="18"/>
      <c r="D61" s="49">
        <f>Август!E61</f>
        <v>0</v>
      </c>
      <c r="E61" s="51"/>
      <c r="F61" s="7">
        <f t="shared" si="0"/>
        <v>0</v>
      </c>
      <c r="G61" s="23">
        <f>'СВОД 2013'!$B$221</f>
        <v>3.08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133">
        <f>'СВОД 2013'!$A62</f>
        <v>0</v>
      </c>
      <c r="B62" s="2">
        <v>49</v>
      </c>
      <c r="C62" s="18"/>
      <c r="D62" s="49">
        <f>Август!E62</f>
        <v>0</v>
      </c>
      <c r="E62" s="51"/>
      <c r="F62" s="7">
        <f t="shared" si="0"/>
        <v>0</v>
      </c>
      <c r="G62" s="23">
        <f>'СВОД 2013'!$B$221</f>
        <v>3.08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133">
        <f>'СВОД 2013'!$A63</f>
        <v>0</v>
      </c>
      <c r="B63" s="2">
        <v>50</v>
      </c>
      <c r="C63" s="18"/>
      <c r="D63" s="49">
        <f>Август!E63</f>
        <v>0</v>
      </c>
      <c r="E63" s="51"/>
      <c r="F63" s="7">
        <f t="shared" si="0"/>
        <v>0</v>
      </c>
      <c r="G63" s="23">
        <f>'СВОД 2013'!$B$221</f>
        <v>3.08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133" t="str">
        <f>'СВОД 2013'!$A64</f>
        <v>Непочатых Д.Д.</v>
      </c>
      <c r="B64" s="2">
        <v>51</v>
      </c>
      <c r="C64" s="18"/>
      <c r="D64" s="49">
        <f>Август!E64</f>
        <v>0</v>
      </c>
      <c r="E64" s="51"/>
      <c r="F64" s="7">
        <f t="shared" si="0"/>
        <v>0</v>
      </c>
      <c r="G64" s="23">
        <f>'СВОД 2013'!$B$221</f>
        <v>3.08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133" t="str">
        <f>'СВОД 2013'!$A65</f>
        <v>Бирюков Ю. В.</v>
      </c>
      <c r="B65" s="3">
        <v>52</v>
      </c>
      <c r="C65" s="18"/>
      <c r="D65" s="49">
        <f>Август!E65</f>
        <v>0</v>
      </c>
      <c r="E65" s="51"/>
      <c r="F65" s="7">
        <f t="shared" si="0"/>
        <v>0</v>
      </c>
      <c r="G65" s="23">
        <f>'СВОД 2013'!$B$221</f>
        <v>3.08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133" t="str">
        <f>'СВОД 2013'!$A66</f>
        <v>Горбунова А. В.</v>
      </c>
      <c r="B66" s="3">
        <v>53</v>
      </c>
      <c r="C66" s="18"/>
      <c r="D66" s="49">
        <f>Август!E66</f>
        <v>0</v>
      </c>
      <c r="E66" s="51"/>
      <c r="F66" s="7">
        <f t="shared" si="0"/>
        <v>0</v>
      </c>
      <c r="G66" s="23">
        <f>'СВОД 2013'!$B$221</f>
        <v>3.08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customHeight="1" x14ac:dyDescent="0.25">
      <c r="A67" s="133" t="str">
        <f>'СВОД 2013'!$A67</f>
        <v>Марчук Г. И.</v>
      </c>
      <c r="B67" s="2">
        <v>54</v>
      </c>
      <c r="C67" s="18"/>
      <c r="D67" s="49">
        <f>Август!E67</f>
        <v>0</v>
      </c>
      <c r="E67" s="51"/>
      <c r="F67" s="7">
        <f t="shared" si="0"/>
        <v>0</v>
      </c>
      <c r="G67" s="23">
        <f>'СВОД 2013'!$B$221</f>
        <v>3.08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customHeight="1" x14ac:dyDescent="0.25">
      <c r="A68" s="133" t="str">
        <f>'СВОД 2013'!$A68</f>
        <v>Прохоров О. В.</v>
      </c>
      <c r="B68" s="2">
        <v>55</v>
      </c>
      <c r="C68" s="18"/>
      <c r="D68" s="49">
        <f>Август!E68</f>
        <v>0</v>
      </c>
      <c r="E68" s="51"/>
      <c r="F68" s="7">
        <f t="shared" ref="F68:F131" si="3">E68-D68</f>
        <v>0</v>
      </c>
      <c r="G68" s="23">
        <f>'СВОД 2013'!$B$221</f>
        <v>3.08</v>
      </c>
      <c r="H68" s="7">
        <f t="shared" ref="H68:H129" si="4">F68*G68</f>
        <v>0</v>
      </c>
      <c r="I68" s="10">
        <v>0</v>
      </c>
      <c r="J68" s="9">
        <f t="shared" ref="J68:J131" si="5">H68-I68</f>
        <v>0</v>
      </c>
    </row>
    <row r="69" spans="1:10" ht="15.95" customHeight="1" x14ac:dyDescent="0.25">
      <c r="A69" s="133">
        <f>'СВОД 2013'!$A69</f>
        <v>0</v>
      </c>
      <c r="B69" s="2">
        <v>56</v>
      </c>
      <c r="C69" s="18"/>
      <c r="D69" s="49">
        <f>Август!E69</f>
        <v>0</v>
      </c>
      <c r="E69" s="51"/>
      <c r="F69" s="7">
        <f t="shared" si="3"/>
        <v>0</v>
      </c>
      <c r="G69" s="23">
        <f>'СВОД 2013'!$B$221</f>
        <v>3.08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133">
        <f>'СВОД 2013'!$A70</f>
        <v>0</v>
      </c>
      <c r="B70" s="3">
        <v>57</v>
      </c>
      <c r="C70" s="18"/>
      <c r="D70" s="49">
        <f>Август!E70</f>
        <v>0</v>
      </c>
      <c r="E70" s="51"/>
      <c r="F70" s="7">
        <f t="shared" si="3"/>
        <v>0</v>
      </c>
      <c r="G70" s="23">
        <f>'СВОД 2013'!$B$221</f>
        <v>3.08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133">
        <f>'СВОД 2013'!$A71</f>
        <v>0</v>
      </c>
      <c r="B71" s="3">
        <v>58</v>
      </c>
      <c r="C71" s="18"/>
      <c r="D71" s="49">
        <f>Август!E71</f>
        <v>0</v>
      </c>
      <c r="E71" s="51"/>
      <c r="F71" s="7">
        <f t="shared" si="3"/>
        <v>0</v>
      </c>
      <c r="G71" s="23">
        <f>'СВОД 2013'!$B$221</f>
        <v>3.08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133">
        <f>'СВОД 2013'!$A72</f>
        <v>0</v>
      </c>
      <c r="B72" s="2">
        <v>59</v>
      </c>
      <c r="C72" s="18"/>
      <c r="D72" s="49">
        <f>Август!E72</f>
        <v>0</v>
      </c>
      <c r="E72" s="51"/>
      <c r="F72" s="7">
        <f t="shared" si="3"/>
        <v>0</v>
      </c>
      <c r="G72" s="23">
        <f>'СВОД 2013'!$B$221</f>
        <v>3.08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133">
        <f>'СВОД 2013'!$A73</f>
        <v>0</v>
      </c>
      <c r="B73" s="2">
        <v>60</v>
      </c>
      <c r="C73" s="18"/>
      <c r="D73" s="49">
        <f>Август!E73</f>
        <v>0</v>
      </c>
      <c r="E73" s="51"/>
      <c r="F73" s="7">
        <f t="shared" si="3"/>
        <v>0</v>
      </c>
      <c r="G73" s="23">
        <f>'СВОД 2013'!$B$221</f>
        <v>3.08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133">
        <f>'СВОД 2013'!$A74</f>
        <v>0</v>
      </c>
      <c r="B74" s="3">
        <v>61</v>
      </c>
      <c r="C74" s="18"/>
      <c r="D74" s="49">
        <f>Август!E74</f>
        <v>0</v>
      </c>
      <c r="E74" s="51"/>
      <c r="F74" s="7">
        <f t="shared" si="3"/>
        <v>0</v>
      </c>
      <c r="G74" s="23">
        <f>'СВОД 2013'!$B$221</f>
        <v>3.08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133">
        <f>'СВОД 2013'!$A75</f>
        <v>0</v>
      </c>
      <c r="B75" s="3">
        <v>62</v>
      </c>
      <c r="C75" s="18"/>
      <c r="D75" s="49">
        <f>Август!E75</f>
        <v>0</v>
      </c>
      <c r="E75" s="51"/>
      <c r="F75" s="7">
        <f t="shared" si="3"/>
        <v>0</v>
      </c>
      <c r="G75" s="23">
        <f>'СВОД 2013'!$B$221</f>
        <v>3.08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133">
        <f>'СВОД 2013'!$A76</f>
        <v>0</v>
      </c>
      <c r="B76" s="2">
        <v>63</v>
      </c>
      <c r="C76" s="18"/>
      <c r="D76" s="49">
        <f>Август!E76</f>
        <v>0</v>
      </c>
      <c r="E76" s="51"/>
      <c r="F76" s="7">
        <f t="shared" si="3"/>
        <v>0</v>
      </c>
      <c r="G76" s="23">
        <f>'СВОД 2013'!$B$221</f>
        <v>3.08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133">
        <f>'СВОД 2013'!$A77</f>
        <v>0</v>
      </c>
      <c r="B77" s="2">
        <v>64</v>
      </c>
      <c r="C77" s="18"/>
      <c r="D77" s="49">
        <f>Август!E77</f>
        <v>0</v>
      </c>
      <c r="E77" s="51"/>
      <c r="F77" s="7">
        <f t="shared" si="3"/>
        <v>0</v>
      </c>
      <c r="G77" s="23">
        <f>'СВОД 2013'!$B$221</f>
        <v>3.08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133">
        <f>'СВОД 2013'!$A78</f>
        <v>0</v>
      </c>
      <c r="B78" s="3">
        <v>65</v>
      </c>
      <c r="C78" s="18"/>
      <c r="D78" s="49">
        <f>Август!E78</f>
        <v>0</v>
      </c>
      <c r="E78" s="51"/>
      <c r="F78" s="7">
        <f t="shared" si="3"/>
        <v>0</v>
      </c>
      <c r="G78" s="23">
        <f>'СВОД 2013'!$B$221</f>
        <v>3.08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133">
        <f>'СВОД 2013'!$A79</f>
        <v>0</v>
      </c>
      <c r="B79" s="3">
        <v>66</v>
      </c>
      <c r="C79" s="18"/>
      <c r="D79" s="49">
        <f>Август!E79</f>
        <v>0</v>
      </c>
      <c r="E79" s="51"/>
      <c r="F79" s="7">
        <f t="shared" si="3"/>
        <v>0</v>
      </c>
      <c r="G79" s="23">
        <f>'СВОД 2013'!$B$221</f>
        <v>3.08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133">
        <f>'СВОД 2013'!$A80</f>
        <v>0</v>
      </c>
      <c r="B80" s="2">
        <v>67</v>
      </c>
      <c r="C80" s="18"/>
      <c r="D80" s="49">
        <f>Август!E80</f>
        <v>0</v>
      </c>
      <c r="E80" s="51"/>
      <c r="F80" s="7">
        <f t="shared" si="3"/>
        <v>0</v>
      </c>
      <c r="G80" s="23">
        <f>'СВОД 2013'!$B$221</f>
        <v>3.08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133">
        <f>'СВОД 2013'!$A81</f>
        <v>0</v>
      </c>
      <c r="B81" s="2">
        <v>68</v>
      </c>
      <c r="C81" s="18"/>
      <c r="D81" s="49">
        <f>Август!E81</f>
        <v>0</v>
      </c>
      <c r="E81" s="51"/>
      <c r="F81" s="7">
        <f t="shared" si="3"/>
        <v>0</v>
      </c>
      <c r="G81" s="23">
        <f>'СВОД 2013'!$B$221</f>
        <v>3.08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133">
        <f>'СВОД 2013'!$A82</f>
        <v>0</v>
      </c>
      <c r="B82" s="3">
        <v>69</v>
      </c>
      <c r="C82" s="18"/>
      <c r="D82" s="49">
        <f>Август!E82</f>
        <v>0</v>
      </c>
      <c r="E82" s="51"/>
      <c r="F82" s="7">
        <f t="shared" si="3"/>
        <v>0</v>
      </c>
      <c r="G82" s="23">
        <f>'СВОД 2013'!$B$221</f>
        <v>3.08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133">
        <f>'СВОД 2013'!$A83</f>
        <v>0</v>
      </c>
      <c r="B83" s="3">
        <v>70</v>
      </c>
      <c r="C83" s="18"/>
      <c r="D83" s="49">
        <f>Август!E83</f>
        <v>0</v>
      </c>
      <c r="E83" s="51"/>
      <c r="F83" s="7">
        <f t="shared" si="3"/>
        <v>0</v>
      </c>
      <c r="G83" s="23">
        <f>'СВОД 2013'!$B$221</f>
        <v>3.08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133">
        <f>'СВОД 2013'!$A84</f>
        <v>0</v>
      </c>
      <c r="B84" s="2">
        <v>71</v>
      </c>
      <c r="C84" s="18"/>
      <c r="D84" s="49">
        <f>Август!E84</f>
        <v>0</v>
      </c>
      <c r="E84" s="51"/>
      <c r="F84" s="7">
        <f t="shared" si="3"/>
        <v>0</v>
      </c>
      <c r="G84" s="23">
        <f>'СВОД 2013'!$B$221</f>
        <v>3.08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133">
        <f>'СВОД 2013'!$A85</f>
        <v>0</v>
      </c>
      <c r="B85" s="2">
        <v>72</v>
      </c>
      <c r="C85" s="18"/>
      <c r="D85" s="49">
        <f>Август!E85</f>
        <v>0</v>
      </c>
      <c r="E85" s="51"/>
      <c r="F85" s="7">
        <f t="shared" si="3"/>
        <v>0</v>
      </c>
      <c r="G85" s="23">
        <f>'СВОД 2013'!$B$221</f>
        <v>3.08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133">
        <f>'СВОД 2013'!$A86</f>
        <v>0</v>
      </c>
      <c r="B86" s="3">
        <v>73</v>
      </c>
      <c r="C86" s="18"/>
      <c r="D86" s="49">
        <f>Август!E86</f>
        <v>0</v>
      </c>
      <c r="E86" s="51"/>
      <c r="F86" s="7">
        <f t="shared" si="3"/>
        <v>0</v>
      </c>
      <c r="G86" s="23">
        <f>'СВОД 2013'!$B$221</f>
        <v>3.08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133">
        <f>'СВОД 2013'!$A87</f>
        <v>0</v>
      </c>
      <c r="B87" s="3">
        <v>74</v>
      </c>
      <c r="C87" s="18"/>
      <c r="D87" s="49">
        <f>Август!E87</f>
        <v>0</v>
      </c>
      <c r="E87" s="51"/>
      <c r="F87" s="7">
        <f t="shared" si="3"/>
        <v>0</v>
      </c>
      <c r="G87" s="23">
        <f>'СВОД 2013'!$B$221</f>
        <v>3.08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133">
        <f>'СВОД 2013'!$A88</f>
        <v>0</v>
      </c>
      <c r="B88" s="2">
        <v>75</v>
      </c>
      <c r="C88" s="18"/>
      <c r="D88" s="49">
        <f>Август!E88</f>
        <v>0</v>
      </c>
      <c r="E88" s="51"/>
      <c r="F88" s="7">
        <f t="shared" si="3"/>
        <v>0</v>
      </c>
      <c r="G88" s="23">
        <f>'СВОД 2013'!$B$221</f>
        <v>3.08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133">
        <f>'СВОД 2013'!$A89</f>
        <v>0</v>
      </c>
      <c r="B89" s="2">
        <v>76</v>
      </c>
      <c r="C89" s="18"/>
      <c r="D89" s="49">
        <f>Август!E89</f>
        <v>0</v>
      </c>
      <c r="E89" s="51"/>
      <c r="F89" s="7">
        <f t="shared" si="3"/>
        <v>0</v>
      </c>
      <c r="G89" s="23">
        <f>'СВОД 2013'!$B$221</f>
        <v>3.08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133">
        <f>'СВОД 2013'!$A90</f>
        <v>0</v>
      </c>
      <c r="B90" s="3">
        <v>76</v>
      </c>
      <c r="C90" s="3" t="s">
        <v>120</v>
      </c>
      <c r="D90" s="49">
        <f>Август!E90</f>
        <v>0</v>
      </c>
      <c r="E90" s="51"/>
      <c r="F90" s="7">
        <f t="shared" si="3"/>
        <v>0</v>
      </c>
      <c r="G90" s="23">
        <f>'СВОД 2013'!$B$221</f>
        <v>3.08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133">
        <f>'СВОД 2013'!$A91</f>
        <v>0</v>
      </c>
      <c r="B91" s="3">
        <v>77</v>
      </c>
      <c r="C91" s="18"/>
      <c r="D91" s="49">
        <f>Август!E91</f>
        <v>0</v>
      </c>
      <c r="E91" s="51"/>
      <c r="F91" s="7">
        <f t="shared" si="3"/>
        <v>0</v>
      </c>
      <c r="G91" s="23">
        <f>'СВОД 2013'!$B$221</f>
        <v>3.08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133" t="str">
        <f>'СВОД 2013'!$A92</f>
        <v>Мизрах И. Л.</v>
      </c>
      <c r="B92" s="2">
        <v>78</v>
      </c>
      <c r="C92" s="18"/>
      <c r="D92" s="49">
        <f>Август!E92</f>
        <v>0</v>
      </c>
      <c r="E92" s="51"/>
      <c r="F92" s="7">
        <f t="shared" si="3"/>
        <v>0</v>
      </c>
      <c r="G92" s="23">
        <f>'СВОД 2013'!$B$221</f>
        <v>3.08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133" t="str">
        <f>'СВОД 2013'!$A93</f>
        <v>Столповский Е. В.</v>
      </c>
      <c r="B93" s="2">
        <v>78</v>
      </c>
      <c r="C93" s="2" t="s">
        <v>120</v>
      </c>
      <c r="D93" s="49">
        <f>Август!E93</f>
        <v>0</v>
      </c>
      <c r="E93" s="51"/>
      <c r="F93" s="7">
        <f t="shared" si="3"/>
        <v>0</v>
      </c>
      <c r="G93" s="23">
        <f>'СВОД 2013'!$B$221</f>
        <v>3.08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133" t="str">
        <f>'СВОД 2013'!$A94</f>
        <v xml:space="preserve">Орлова А. С. </v>
      </c>
      <c r="B94" s="2">
        <v>79</v>
      </c>
      <c r="C94" s="18"/>
      <c r="D94" s="49">
        <f>Август!E94</f>
        <v>2.2799999999999998</v>
      </c>
      <c r="E94" s="51">
        <v>6.17</v>
      </c>
      <c r="F94" s="7">
        <f t="shared" si="3"/>
        <v>3.89</v>
      </c>
      <c r="G94" s="23">
        <f>'СВОД 2013'!$B$221</f>
        <v>3.08</v>
      </c>
      <c r="H94" s="7">
        <f>ROUND(F94*G94,2)</f>
        <v>11.98</v>
      </c>
      <c r="I94" s="10">
        <v>0</v>
      </c>
      <c r="J94" s="9">
        <f t="shared" si="5"/>
        <v>11.98</v>
      </c>
    </row>
    <row r="95" spans="1:10" ht="15.95" customHeight="1" x14ac:dyDescent="0.25">
      <c r="A95" s="133" t="str">
        <f>'СВОД 2013'!$A95</f>
        <v>Белышкова А. В.</v>
      </c>
      <c r="B95" s="2">
        <v>79</v>
      </c>
      <c r="C95" s="3" t="s">
        <v>120</v>
      </c>
      <c r="D95" s="49">
        <f>Август!E95</f>
        <v>0</v>
      </c>
      <c r="E95" s="51"/>
      <c r="F95" s="7">
        <f t="shared" si="3"/>
        <v>0</v>
      </c>
      <c r="G95" s="23">
        <f>'СВОД 2013'!$B$221</f>
        <v>3.08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133">
        <f>'СВОД 2013'!$A96</f>
        <v>0</v>
      </c>
      <c r="B96" s="2">
        <v>80</v>
      </c>
      <c r="C96" s="18"/>
      <c r="D96" s="49">
        <f>Август!E96</f>
        <v>0</v>
      </c>
      <c r="E96" s="51"/>
      <c r="F96" s="7">
        <f t="shared" si="3"/>
        <v>0</v>
      </c>
      <c r="G96" s="23">
        <f>'СВОД 2013'!$B$221</f>
        <v>3.08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133">
        <f>'СВОД 2013'!$A97</f>
        <v>0</v>
      </c>
      <c r="B97" s="2">
        <v>81</v>
      </c>
      <c r="C97" s="18"/>
      <c r="D97" s="49">
        <f>Август!E97</f>
        <v>0</v>
      </c>
      <c r="E97" s="51"/>
      <c r="F97" s="7">
        <f t="shared" si="3"/>
        <v>0</v>
      </c>
      <c r="G97" s="23">
        <f>'СВОД 2013'!$B$221</f>
        <v>3.08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133">
        <f>'СВОД 2013'!$A98</f>
        <v>0</v>
      </c>
      <c r="B98" s="2">
        <v>82</v>
      </c>
      <c r="C98" s="18"/>
      <c r="D98" s="49">
        <f>Август!E98</f>
        <v>0</v>
      </c>
      <c r="E98" s="51"/>
      <c r="F98" s="7">
        <f t="shared" si="3"/>
        <v>0</v>
      </c>
      <c r="G98" s="23">
        <f>'СВОД 2013'!$B$221</f>
        <v>3.08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133">
        <f>'СВОД 2013'!$A99</f>
        <v>0</v>
      </c>
      <c r="B99" s="2">
        <v>83</v>
      </c>
      <c r="C99" s="18"/>
      <c r="D99" s="49">
        <f>Август!E99</f>
        <v>0</v>
      </c>
      <c r="E99" s="51"/>
      <c r="F99" s="7">
        <f t="shared" si="3"/>
        <v>0</v>
      </c>
      <c r="G99" s="23">
        <f>'СВОД 2013'!$B$221</f>
        <v>3.08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133" t="str">
        <f>'СВОД 2013'!$A100</f>
        <v>Койфман К. А.</v>
      </c>
      <c r="B100" s="2">
        <v>84</v>
      </c>
      <c r="C100" s="18"/>
      <c r="D100" s="49">
        <f>Август!E100</f>
        <v>0</v>
      </c>
      <c r="E100" s="51"/>
      <c r="F100" s="7">
        <f t="shared" si="3"/>
        <v>0</v>
      </c>
      <c r="G100" s="23">
        <f>'СВОД 2013'!$B$221</f>
        <v>3.08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133" t="str">
        <f>'СВОД 2013'!$A101</f>
        <v>Койфман К. А.</v>
      </c>
      <c r="B101" s="2">
        <v>85</v>
      </c>
      <c r="C101" s="18"/>
      <c r="D101" s="49">
        <f>Август!E101</f>
        <v>0</v>
      </c>
      <c r="E101" s="51"/>
      <c r="F101" s="7">
        <f t="shared" si="3"/>
        <v>0</v>
      </c>
      <c r="G101" s="23">
        <f>'СВОД 2013'!$B$221</f>
        <v>3.08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133" t="str">
        <f>'СВОД 2013'!$A102</f>
        <v>Койфман К. А.</v>
      </c>
      <c r="B102" s="2">
        <v>86</v>
      </c>
      <c r="C102" s="18"/>
      <c r="D102" s="49">
        <f>Август!E102</f>
        <v>0</v>
      </c>
      <c r="E102" s="51"/>
      <c r="F102" s="7">
        <f t="shared" si="3"/>
        <v>0</v>
      </c>
      <c r="G102" s="23">
        <f>'СВОД 2013'!$B$221</f>
        <v>3.08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133">
        <f>'СВОД 2013'!$A103</f>
        <v>0</v>
      </c>
      <c r="B103" s="2">
        <v>87</v>
      </c>
      <c r="C103" s="18"/>
      <c r="D103" s="49">
        <f>Август!E103</f>
        <v>0</v>
      </c>
      <c r="E103" s="51"/>
      <c r="F103" s="7">
        <f t="shared" si="3"/>
        <v>0</v>
      </c>
      <c r="G103" s="23">
        <f>'СВОД 2013'!$B$221</f>
        <v>3.08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133" t="str">
        <f>'СВОД 2013'!$A104</f>
        <v>Герасимов П. В.</v>
      </c>
      <c r="B104" s="2">
        <v>88</v>
      </c>
      <c r="C104" s="18"/>
      <c r="D104" s="49">
        <f>Август!E104</f>
        <v>0.81</v>
      </c>
      <c r="E104" s="51">
        <v>0.81</v>
      </c>
      <c r="F104" s="7">
        <f t="shared" si="3"/>
        <v>0</v>
      </c>
      <c r="G104" s="23">
        <f>'СВОД 2013'!$B$221</f>
        <v>3.08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133" t="str">
        <f>'СВОД 2013'!$A105</f>
        <v>Сошенко В.В.</v>
      </c>
      <c r="B105" s="2">
        <v>89</v>
      </c>
      <c r="C105" s="18"/>
      <c r="D105" s="49">
        <f>Август!E105</f>
        <v>0</v>
      </c>
      <c r="E105" s="51"/>
      <c r="F105" s="7">
        <f t="shared" si="3"/>
        <v>0</v>
      </c>
      <c r="G105" s="23">
        <f>'СВОД 2013'!$B$221</f>
        <v>3.08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133" t="str">
        <f>'СВОД 2013'!$A106</f>
        <v>Внуков С. Ю.</v>
      </c>
      <c r="B106" s="2">
        <v>90</v>
      </c>
      <c r="C106" s="18"/>
      <c r="D106" s="49">
        <f>Август!E106</f>
        <v>0</v>
      </c>
      <c r="E106" s="51"/>
      <c r="F106" s="7">
        <f t="shared" si="3"/>
        <v>0</v>
      </c>
      <c r="G106" s="23">
        <f>'СВОД 2013'!$B$221</f>
        <v>3.08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133">
        <f>'СВОД 2013'!$A107</f>
        <v>0</v>
      </c>
      <c r="B107" s="2">
        <v>91</v>
      </c>
      <c r="C107" s="18"/>
      <c r="D107" s="49">
        <f>Август!E107</f>
        <v>0</v>
      </c>
      <c r="E107" s="51"/>
      <c r="F107" s="7">
        <f t="shared" si="3"/>
        <v>0</v>
      </c>
      <c r="G107" s="23">
        <f>'СВОД 2013'!$B$221</f>
        <v>3.08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133">
        <f>'СВОД 2013'!$A108</f>
        <v>0</v>
      </c>
      <c r="B108" s="2">
        <v>92</v>
      </c>
      <c r="C108" s="18"/>
      <c r="D108" s="49">
        <f>Август!E108</f>
        <v>0</v>
      </c>
      <c r="E108" s="51"/>
      <c r="F108" s="7">
        <f t="shared" si="3"/>
        <v>0</v>
      </c>
      <c r="G108" s="23">
        <f>'СВОД 2013'!$B$221</f>
        <v>3.08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33" t="str">
        <f>'СВОД 2013'!$A109</f>
        <v>Федосеева Н.И.</v>
      </c>
      <c r="B109" s="2">
        <v>93</v>
      </c>
      <c r="C109" s="18"/>
      <c r="D109" s="49">
        <f>Август!E109</f>
        <v>57.14</v>
      </c>
      <c r="E109" s="51">
        <v>232.19</v>
      </c>
      <c r="F109" s="7">
        <f t="shared" si="3"/>
        <v>175.05</v>
      </c>
      <c r="G109" s="23">
        <f>'СВОД 2013'!$B$221</f>
        <v>3.08</v>
      </c>
      <c r="H109" s="7">
        <f>ROUND(F109*G109,2)</f>
        <v>539.15</v>
      </c>
      <c r="I109" s="10">
        <v>0</v>
      </c>
      <c r="J109" s="9">
        <f t="shared" si="5"/>
        <v>539.15</v>
      </c>
    </row>
    <row r="110" spans="1:10" ht="15.95" customHeight="1" x14ac:dyDescent="0.25">
      <c r="A110" s="133">
        <f>'СВОД 2013'!$A110</f>
        <v>0</v>
      </c>
      <c r="B110" s="2">
        <v>94</v>
      </c>
      <c r="C110" s="18"/>
      <c r="D110" s="49">
        <f>Август!E110</f>
        <v>0</v>
      </c>
      <c r="E110" s="51"/>
      <c r="F110" s="7">
        <f t="shared" si="3"/>
        <v>0</v>
      </c>
      <c r="G110" s="23">
        <f>'СВОД 2013'!$B$221</f>
        <v>3.08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133">
        <f>'СВОД 2013'!$A111</f>
        <v>0</v>
      </c>
      <c r="B111" s="2">
        <v>95</v>
      </c>
      <c r="C111" s="18"/>
      <c r="D111" s="49">
        <f>Август!E111</f>
        <v>0</v>
      </c>
      <c r="E111" s="51"/>
      <c r="F111" s="7">
        <f t="shared" si="3"/>
        <v>0</v>
      </c>
      <c r="G111" s="23">
        <f>'СВОД 2013'!$B$221</f>
        <v>3.08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133">
        <f>'СВОД 2013'!$A112</f>
        <v>0</v>
      </c>
      <c r="B112" s="2">
        <v>96</v>
      </c>
      <c r="C112" s="18"/>
      <c r="D112" s="49">
        <f>Август!E112</f>
        <v>0</v>
      </c>
      <c r="E112" s="51"/>
      <c r="F112" s="7">
        <f t="shared" si="3"/>
        <v>0</v>
      </c>
      <c r="G112" s="23">
        <f>'СВОД 2013'!$B$221</f>
        <v>3.08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133">
        <f>'СВОД 2013'!$A113</f>
        <v>0</v>
      </c>
      <c r="B113" s="2">
        <v>97</v>
      </c>
      <c r="C113" s="18"/>
      <c r="D113" s="49">
        <f>Август!E113</f>
        <v>0</v>
      </c>
      <c r="E113" s="51"/>
      <c r="F113" s="7">
        <f t="shared" si="3"/>
        <v>0</v>
      </c>
      <c r="G113" s="23">
        <f>'СВОД 2013'!$B$221</f>
        <v>3.08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133">
        <f>'СВОД 2013'!$A114</f>
        <v>0</v>
      </c>
      <c r="B114" s="2">
        <v>98</v>
      </c>
      <c r="C114" s="18"/>
      <c r="D114" s="49">
        <f>Август!E114</f>
        <v>0</v>
      </c>
      <c r="E114" s="51"/>
      <c r="F114" s="7">
        <f t="shared" si="3"/>
        <v>0</v>
      </c>
      <c r="G114" s="23">
        <f>'СВОД 2013'!$B$221</f>
        <v>3.08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133" t="str">
        <f>'СВОД 2013'!$A115</f>
        <v>Гнилицкий М.В.</v>
      </c>
      <c r="B115" s="2">
        <v>99</v>
      </c>
      <c r="C115" s="18"/>
      <c r="D115" s="49">
        <f>Август!E115</f>
        <v>0</v>
      </c>
      <c r="E115" s="51"/>
      <c r="F115" s="7">
        <f t="shared" si="3"/>
        <v>0</v>
      </c>
      <c r="G115" s="23">
        <f>'СВОД 2013'!$B$221</f>
        <v>3.08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133" t="str">
        <f>'СВОД 2013'!$A116</f>
        <v>Френкель А.В.</v>
      </c>
      <c r="B116" s="2">
        <v>100</v>
      </c>
      <c r="C116" s="18"/>
      <c r="D116" s="49">
        <f>Август!E116</f>
        <v>0</v>
      </c>
      <c r="E116" s="51"/>
      <c r="F116" s="7">
        <f t="shared" si="3"/>
        <v>0</v>
      </c>
      <c r="G116" s="23">
        <f>'СВОД 2013'!$B$221</f>
        <v>3.08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133" t="str">
        <f>'СВОД 2013'!$A117</f>
        <v>Гурьянова Н.И.</v>
      </c>
      <c r="B117" s="2">
        <v>101</v>
      </c>
      <c r="C117" s="18"/>
      <c r="D117" s="49">
        <f>Август!E117</f>
        <v>0</v>
      </c>
      <c r="E117" s="51"/>
      <c r="F117" s="7">
        <f t="shared" si="3"/>
        <v>0</v>
      </c>
      <c r="G117" s="23">
        <f>'СВОД 2013'!$B$221</f>
        <v>3.08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33" t="str">
        <f>'СВОД 2013'!$A118</f>
        <v>Зудилов А. В.</v>
      </c>
      <c r="B118" s="2">
        <v>102</v>
      </c>
      <c r="C118" s="18"/>
      <c r="D118" s="49">
        <f>Август!E118</f>
        <v>21.32</v>
      </c>
      <c r="E118" s="51">
        <v>132.32</v>
      </c>
      <c r="F118" s="7">
        <f t="shared" si="3"/>
        <v>111</v>
      </c>
      <c r="G118" s="23">
        <f>'СВОД 2013'!$B$221</f>
        <v>3.08</v>
      </c>
      <c r="H118" s="7">
        <f>ROUND(F118*G118,2)</f>
        <v>341.88</v>
      </c>
      <c r="I118" s="10">
        <v>0</v>
      </c>
      <c r="J118" s="9">
        <f t="shared" si="5"/>
        <v>341.88</v>
      </c>
    </row>
    <row r="119" spans="1:10" ht="15.95" customHeight="1" x14ac:dyDescent="0.25">
      <c r="A119" s="133" t="str">
        <f>'СВОД 2013'!$A119</f>
        <v>Ментюкова Н. В.</v>
      </c>
      <c r="B119" s="2">
        <v>103</v>
      </c>
      <c r="C119" s="18"/>
      <c r="D119" s="49">
        <f>Август!E119</f>
        <v>60.36</v>
      </c>
      <c r="E119" s="51">
        <v>196.08</v>
      </c>
      <c r="F119" s="7">
        <f t="shared" si="3"/>
        <v>135.72000000000003</v>
      </c>
      <c r="G119" s="23">
        <f>'СВОД 2013'!$B$221</f>
        <v>3.08</v>
      </c>
      <c r="H119" s="7">
        <f>ROUND(F119*G119,2)</f>
        <v>418.02</v>
      </c>
      <c r="I119" s="10">
        <v>0</v>
      </c>
      <c r="J119" s="9">
        <f t="shared" si="5"/>
        <v>418.02</v>
      </c>
    </row>
    <row r="120" spans="1:10" ht="15.95" customHeight="1" x14ac:dyDescent="0.25">
      <c r="A120" s="133" t="str">
        <f>'СВОД 2013'!$A120</f>
        <v>Волков В. И.</v>
      </c>
      <c r="B120" s="2">
        <v>104</v>
      </c>
      <c r="C120" s="18"/>
      <c r="D120" s="49">
        <f>Август!E120</f>
        <v>42.31</v>
      </c>
      <c r="E120" s="51">
        <v>62.12</v>
      </c>
      <c r="F120" s="7">
        <f t="shared" si="3"/>
        <v>19.809999999999995</v>
      </c>
      <c r="G120" s="23">
        <f>'СВОД 2013'!$B$221</f>
        <v>3.08</v>
      </c>
      <c r="H120" s="7">
        <f>ROUND(F120*G120,2)</f>
        <v>61.01</v>
      </c>
      <c r="I120" s="10">
        <v>0</v>
      </c>
      <c r="J120" s="9">
        <f t="shared" si="5"/>
        <v>61.01</v>
      </c>
    </row>
    <row r="121" spans="1:10" ht="15.95" customHeight="1" x14ac:dyDescent="0.25">
      <c r="A121" s="133" t="str">
        <f>'СВОД 2013'!$A121</f>
        <v>Тулупов М. М.</v>
      </c>
      <c r="B121" s="2">
        <v>105</v>
      </c>
      <c r="C121" s="18"/>
      <c r="D121" s="49">
        <f>Август!E121</f>
        <v>207.31</v>
      </c>
      <c r="E121" s="51">
        <v>308.55</v>
      </c>
      <c r="F121" s="7">
        <f t="shared" si="3"/>
        <v>101.24000000000001</v>
      </c>
      <c r="G121" s="23">
        <f>'СВОД 2013'!$B$221</f>
        <v>3.08</v>
      </c>
      <c r="H121" s="7">
        <f>ROUND(F121*G121,2)</f>
        <v>311.82</v>
      </c>
      <c r="I121" s="10">
        <v>0</v>
      </c>
      <c r="J121" s="9">
        <f t="shared" si="5"/>
        <v>311.82</v>
      </c>
    </row>
    <row r="122" spans="1:10" ht="15.95" customHeight="1" x14ac:dyDescent="0.25">
      <c r="A122" s="133" t="str">
        <f>'СВОД 2013'!$A122</f>
        <v>Царан Н. Ю.</v>
      </c>
      <c r="B122" s="2">
        <v>105</v>
      </c>
      <c r="C122" s="2" t="s">
        <v>120</v>
      </c>
      <c r="D122" s="49">
        <f>Август!E122</f>
        <v>0</v>
      </c>
      <c r="E122" s="51"/>
      <c r="F122" s="7">
        <f t="shared" si="3"/>
        <v>0</v>
      </c>
      <c r="G122" s="23">
        <f>'СВОД 2013'!$B$221</f>
        <v>3.08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133" t="str">
        <f>'СВОД 2013'!$A123</f>
        <v>Лукьянец О. А.</v>
      </c>
      <c r="B123" s="2">
        <v>106</v>
      </c>
      <c r="C123" s="18"/>
      <c r="D123" s="49">
        <f>Август!E123</f>
        <v>3.66</v>
      </c>
      <c r="E123" s="51">
        <v>42.26</v>
      </c>
      <c r="F123" s="7">
        <f t="shared" si="3"/>
        <v>38.599999999999994</v>
      </c>
      <c r="G123" s="23">
        <f>'СВОД 2013'!$B$221</f>
        <v>3.08</v>
      </c>
      <c r="H123" s="7">
        <f>ROUND(F123*G123,2)</f>
        <v>118.89</v>
      </c>
      <c r="I123" s="10">
        <v>0</v>
      </c>
      <c r="J123" s="9">
        <f t="shared" si="5"/>
        <v>118.89</v>
      </c>
    </row>
    <row r="124" spans="1:10" ht="15.95" customHeight="1" x14ac:dyDescent="0.25">
      <c r="A124" s="133" t="str">
        <f>'СВОД 2013'!$A124</f>
        <v>Олексеенко С. Н.</v>
      </c>
      <c r="B124" s="2">
        <v>107</v>
      </c>
      <c r="C124" s="18"/>
      <c r="D124" s="49">
        <f>Август!E124</f>
        <v>0</v>
      </c>
      <c r="E124" s="51"/>
      <c r="F124" s="7">
        <f t="shared" si="3"/>
        <v>0</v>
      </c>
      <c r="G124" s="23">
        <f>'СВОД 2013'!$B$221</f>
        <v>3.08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133" t="str">
        <f>'СВОД 2013'!$A125</f>
        <v>Макаров М.А.</v>
      </c>
      <c r="B125" s="2">
        <v>108</v>
      </c>
      <c r="C125" s="18"/>
      <c r="D125" s="49">
        <f>Август!E125</f>
        <v>49.71</v>
      </c>
      <c r="E125" s="51">
        <v>49.71</v>
      </c>
      <c r="F125" s="7">
        <f t="shared" si="3"/>
        <v>0</v>
      </c>
      <c r="G125" s="23">
        <f>'СВОД 2013'!$B$221</f>
        <v>3.08</v>
      </c>
      <c r="H125" s="7">
        <f t="shared" si="4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133" t="str">
        <f>'СВОД 2013'!$A126</f>
        <v>Чернова Н. И.</v>
      </c>
      <c r="B126" s="2">
        <v>109</v>
      </c>
      <c r="C126" s="18"/>
      <c r="D126" s="49">
        <f>Август!E126</f>
        <v>191.85</v>
      </c>
      <c r="E126" s="51">
        <v>394.15</v>
      </c>
      <c r="F126" s="7">
        <f t="shared" si="3"/>
        <v>202.29999999999998</v>
      </c>
      <c r="G126" s="23">
        <f>'СВОД 2013'!$B$221</f>
        <v>3.08</v>
      </c>
      <c r="H126" s="7">
        <f>ROUND(F126*G126,2)</f>
        <v>623.08000000000004</v>
      </c>
      <c r="I126" s="10">
        <v>0</v>
      </c>
      <c r="J126" s="9">
        <f t="shared" si="5"/>
        <v>623.08000000000004</v>
      </c>
    </row>
    <row r="127" spans="1:10" ht="15.95" customHeight="1" x14ac:dyDescent="0.25">
      <c r="A127" s="133" t="str">
        <f>'СВОД 2013'!$A127</f>
        <v>Мирошниченко И. А.</v>
      </c>
      <c r="B127" s="2">
        <v>109</v>
      </c>
      <c r="C127" s="2" t="s">
        <v>120</v>
      </c>
      <c r="D127" s="49">
        <f>Август!E127</f>
        <v>2.86</v>
      </c>
      <c r="E127" s="51">
        <v>2.86</v>
      </c>
      <c r="F127" s="7">
        <f t="shared" si="3"/>
        <v>0</v>
      </c>
      <c r="G127" s="23">
        <f>'СВОД 2013'!$B$221</f>
        <v>3.08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133" t="str">
        <f>'СВОД 2013'!$A128</f>
        <v>Шашкин Ю. Л.</v>
      </c>
      <c r="B128" s="2">
        <v>110</v>
      </c>
      <c r="C128" s="18"/>
      <c r="D128" s="49">
        <f>Август!E128</f>
        <v>641.83000000000004</v>
      </c>
      <c r="E128" s="51">
        <v>641.83000000000004</v>
      </c>
      <c r="F128" s="7">
        <f t="shared" si="3"/>
        <v>0</v>
      </c>
      <c r="G128" s="23">
        <f>'СВОД 2013'!$B$221</f>
        <v>3.08</v>
      </c>
      <c r="H128" s="7">
        <f t="shared" si="4"/>
        <v>0</v>
      </c>
      <c r="I128" s="10">
        <v>0</v>
      </c>
      <c r="J128" s="9">
        <f t="shared" si="5"/>
        <v>0</v>
      </c>
    </row>
    <row r="129" spans="1:10" ht="15.95" customHeight="1" x14ac:dyDescent="0.25">
      <c r="A129" s="133" t="str">
        <f>'СВОД 2013'!$A129</f>
        <v>Байкова Н. В.</v>
      </c>
      <c r="B129" s="2">
        <v>111</v>
      </c>
      <c r="C129" s="18"/>
      <c r="D129" s="49">
        <f>Август!E129</f>
        <v>2.34</v>
      </c>
      <c r="E129" s="51">
        <v>2.34</v>
      </c>
      <c r="F129" s="7">
        <f t="shared" si="3"/>
        <v>0</v>
      </c>
      <c r="G129" s="23">
        <f>'СВОД 2013'!$B$221</f>
        <v>3.08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133" t="str">
        <f>'СВОД 2013'!$A130</f>
        <v>Митюкова Н.Ю.</v>
      </c>
      <c r="B130" s="2">
        <v>112</v>
      </c>
      <c r="C130" s="18"/>
      <c r="D130" s="49">
        <f>Август!E130</f>
        <v>132.9</v>
      </c>
      <c r="E130" s="51">
        <v>300.73</v>
      </c>
      <c r="F130" s="7">
        <f t="shared" si="3"/>
        <v>167.83</v>
      </c>
      <c r="G130" s="23">
        <f>'СВОД 2013'!$B$221</f>
        <v>3.08</v>
      </c>
      <c r="H130" s="7">
        <f>ROUND(F130*G130,2)</f>
        <v>516.91999999999996</v>
      </c>
      <c r="I130" s="10">
        <v>457.8</v>
      </c>
      <c r="J130" s="9">
        <f t="shared" si="5"/>
        <v>59.119999999999948</v>
      </c>
    </row>
    <row r="131" spans="1:10" ht="15.95" customHeight="1" x14ac:dyDescent="0.25">
      <c r="A131" s="133" t="str">
        <f>'СВОД 2013'!$A131</f>
        <v>Померанцев С.И.</v>
      </c>
      <c r="B131" s="2">
        <v>113</v>
      </c>
      <c r="C131" s="18"/>
      <c r="D131" s="49">
        <f>Август!E131</f>
        <v>1.37</v>
      </c>
      <c r="E131" s="51">
        <v>7.08</v>
      </c>
      <c r="F131" s="7">
        <f t="shared" si="3"/>
        <v>5.71</v>
      </c>
      <c r="G131" s="23">
        <f>'СВОД 2013'!$B$221</f>
        <v>3.08</v>
      </c>
      <c r="H131" s="7">
        <f>ROUND(F131*G131,2)</f>
        <v>17.59</v>
      </c>
      <c r="I131" s="10">
        <v>0</v>
      </c>
      <c r="J131" s="9">
        <f t="shared" si="5"/>
        <v>17.59</v>
      </c>
    </row>
    <row r="132" spans="1:10" ht="15.95" customHeight="1" x14ac:dyDescent="0.25">
      <c r="A132" s="133" t="str">
        <f>'СВОД 2013'!$A132</f>
        <v>Карпов И. Н.</v>
      </c>
      <c r="B132" s="2">
        <v>114</v>
      </c>
      <c r="C132" s="18"/>
      <c r="D132" s="49">
        <f>Август!E132</f>
        <v>0</v>
      </c>
      <c r="E132" s="51"/>
      <c r="F132" s="7">
        <f t="shared" ref="F132:F195" si="6">E132-D132</f>
        <v>0</v>
      </c>
      <c r="G132" s="23">
        <f>'СВОД 2013'!$B$221</f>
        <v>3.08</v>
      </c>
      <c r="H132" s="7">
        <f t="shared" ref="H132:H195" si="7">F132*G132</f>
        <v>0</v>
      </c>
      <c r="I132" s="10">
        <v>0</v>
      </c>
      <c r="J132" s="9">
        <f t="shared" ref="J132:J195" si="8">H132-I132</f>
        <v>0</v>
      </c>
    </row>
    <row r="133" spans="1:10" ht="15.95" customHeight="1" x14ac:dyDescent="0.25">
      <c r="A133" s="133" t="str">
        <f>'СВОД 2013'!$A133</f>
        <v>Гудзь Д. С.</v>
      </c>
      <c r="B133" s="2">
        <v>115</v>
      </c>
      <c r="C133" s="18"/>
      <c r="D133" s="49">
        <f>Август!E133</f>
        <v>0</v>
      </c>
      <c r="E133" s="51"/>
      <c r="F133" s="7">
        <f t="shared" si="6"/>
        <v>0</v>
      </c>
      <c r="G133" s="23">
        <f>'СВОД 2013'!$B$221</f>
        <v>3.08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133" t="str">
        <f>'СВОД 2013'!$A134</f>
        <v>Ваганова Л. М.</v>
      </c>
      <c r="B134" s="2">
        <v>115</v>
      </c>
      <c r="C134" s="2" t="s">
        <v>120</v>
      </c>
      <c r="D134" s="49">
        <f>Август!E134</f>
        <v>0</v>
      </c>
      <c r="E134" s="51"/>
      <c r="F134" s="7">
        <f t="shared" si="6"/>
        <v>0</v>
      </c>
      <c r="G134" s="23">
        <f>'СВОД 2013'!$B$221</f>
        <v>3.08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133" t="str">
        <f>'СВОД 2013'!$A135</f>
        <v>Силкина В.Н.</v>
      </c>
      <c r="B135" s="2">
        <v>116</v>
      </c>
      <c r="C135" s="18"/>
      <c r="D135" s="49">
        <f>Август!E135</f>
        <v>0.72</v>
      </c>
      <c r="E135" s="51">
        <v>0.72</v>
      </c>
      <c r="F135" s="7">
        <f t="shared" si="6"/>
        <v>0</v>
      </c>
      <c r="G135" s="23">
        <f>'СВОД 2013'!$B$221</f>
        <v>3.08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133" t="str">
        <f>'СВОД 2013'!$A136</f>
        <v>Ягудина Г. Р.</v>
      </c>
      <c r="B136" s="2">
        <v>117</v>
      </c>
      <c r="C136" s="18"/>
      <c r="D136" s="49">
        <f>Август!E136</f>
        <v>59.57</v>
      </c>
      <c r="E136" s="51">
        <v>63.69</v>
      </c>
      <c r="F136" s="7">
        <f t="shared" si="6"/>
        <v>4.1199999999999974</v>
      </c>
      <c r="G136" s="23">
        <f>'СВОД 2013'!$B$221</f>
        <v>3.08</v>
      </c>
      <c r="H136" s="7">
        <f>ROUND(F136*G136,2)</f>
        <v>12.69</v>
      </c>
      <c r="I136" s="10">
        <v>0</v>
      </c>
      <c r="J136" s="9">
        <f t="shared" si="8"/>
        <v>12.69</v>
      </c>
    </row>
    <row r="137" spans="1:10" ht="15.95" customHeight="1" x14ac:dyDescent="0.25">
      <c r="A137" s="133" t="str">
        <f>'СВОД 2013'!$A137</f>
        <v>Журавлев Н.В.</v>
      </c>
      <c r="B137" s="2">
        <v>117</v>
      </c>
      <c r="C137" s="2" t="s">
        <v>120</v>
      </c>
      <c r="D137" s="49">
        <f>Август!E137</f>
        <v>0</v>
      </c>
      <c r="E137" s="51"/>
      <c r="F137" s="7">
        <f t="shared" si="6"/>
        <v>0</v>
      </c>
      <c r="G137" s="23">
        <f>'СВОД 2013'!$B$221</f>
        <v>3.08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133" t="str">
        <f>'СВОД 2013'!$A138</f>
        <v>Волобуев П. Ю.</v>
      </c>
      <c r="B138" s="2">
        <v>118</v>
      </c>
      <c r="C138" s="18"/>
      <c r="D138" s="49">
        <f>Август!E138</f>
        <v>24.36</v>
      </c>
      <c r="E138" s="51">
        <v>24.36</v>
      </c>
      <c r="F138" s="7">
        <f t="shared" si="6"/>
        <v>0</v>
      </c>
      <c r="G138" s="23">
        <f>'СВОД 2013'!$B$221</f>
        <v>3.08</v>
      </c>
      <c r="H138" s="7">
        <f t="shared" si="7"/>
        <v>0</v>
      </c>
      <c r="I138" s="10">
        <v>0</v>
      </c>
      <c r="J138" s="9">
        <f t="shared" si="8"/>
        <v>0</v>
      </c>
    </row>
    <row r="139" spans="1:10" ht="15.95" customHeight="1" x14ac:dyDescent="0.25">
      <c r="A139" s="133" t="str">
        <f>'СВОД 2013'!$A139</f>
        <v>Колескин С. А.</v>
      </c>
      <c r="B139" s="2">
        <v>119</v>
      </c>
      <c r="C139" s="18"/>
      <c r="D139" s="49">
        <f>Август!E139</f>
        <v>0</v>
      </c>
      <c r="E139" s="51"/>
      <c r="F139" s="7">
        <f t="shared" si="6"/>
        <v>0</v>
      </c>
      <c r="G139" s="23">
        <f>'СВОД 2013'!$B$221</f>
        <v>3.08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133" t="str">
        <f>'СВОД 2013'!$A140</f>
        <v>Иванников И. В.</v>
      </c>
      <c r="B140" s="2">
        <v>119</v>
      </c>
      <c r="C140" s="2" t="s">
        <v>120</v>
      </c>
      <c r="D140" s="49">
        <f>Август!E140</f>
        <v>0</v>
      </c>
      <c r="E140" s="51"/>
      <c r="F140" s="7">
        <f t="shared" si="6"/>
        <v>0</v>
      </c>
      <c r="G140" s="23">
        <f>'СВОД 2013'!$B$221</f>
        <v>3.08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133" t="str">
        <f>'СВОД 2013'!$A141</f>
        <v>Якубов А. Ф.</v>
      </c>
      <c r="B141" s="2">
        <v>120</v>
      </c>
      <c r="C141" s="18"/>
      <c r="D141" s="49">
        <f>Август!E141</f>
        <v>32.85</v>
      </c>
      <c r="E141" s="51">
        <v>33.200000000000003</v>
      </c>
      <c r="F141" s="7">
        <f t="shared" si="6"/>
        <v>0.35000000000000142</v>
      </c>
      <c r="G141" s="23">
        <f>'СВОД 2013'!$B$221</f>
        <v>3.08</v>
      </c>
      <c r="H141" s="7">
        <f>ROUND(F141*G141,2)</f>
        <v>1.08</v>
      </c>
      <c r="I141" s="10">
        <v>0</v>
      </c>
      <c r="J141" s="9">
        <f t="shared" si="8"/>
        <v>1.08</v>
      </c>
    </row>
    <row r="142" spans="1:10" ht="15.95" customHeight="1" x14ac:dyDescent="0.25">
      <c r="A142" s="133" t="str">
        <f>'СВОД 2013'!$A142</f>
        <v>Ефимова Л. А.</v>
      </c>
      <c r="B142" s="2">
        <v>121</v>
      </c>
      <c r="C142" s="18"/>
      <c r="D142" s="49">
        <f>Август!E142</f>
        <v>6.59</v>
      </c>
      <c r="E142" s="51">
        <v>6.64</v>
      </c>
      <c r="F142" s="7">
        <f t="shared" si="6"/>
        <v>4.9999999999999822E-2</v>
      </c>
      <c r="G142" s="23">
        <f>'СВОД 2013'!$B$221</f>
        <v>3.08</v>
      </c>
      <c r="H142" s="7">
        <f>ROUND(F142*G142,2)</f>
        <v>0.15</v>
      </c>
      <c r="I142" s="10">
        <v>0</v>
      </c>
      <c r="J142" s="9">
        <f t="shared" si="8"/>
        <v>0.15</v>
      </c>
    </row>
    <row r="143" spans="1:10" ht="15.95" customHeight="1" x14ac:dyDescent="0.25">
      <c r="A143" s="133" t="str">
        <f>'СВОД 2013'!$A143</f>
        <v>Гудзь В. Г.</v>
      </c>
      <c r="B143" s="2">
        <v>122</v>
      </c>
      <c r="C143" s="18"/>
      <c r="D143" s="49">
        <f>Август!E143</f>
        <v>34.6</v>
      </c>
      <c r="E143" s="51">
        <v>34.6</v>
      </c>
      <c r="F143" s="7">
        <f t="shared" si="6"/>
        <v>0</v>
      </c>
      <c r="G143" s="23">
        <f>'СВОД 2013'!$B$221</f>
        <v>3.08</v>
      </c>
      <c r="H143" s="7">
        <f t="shared" si="7"/>
        <v>0</v>
      </c>
      <c r="I143" s="10">
        <v>0</v>
      </c>
      <c r="J143" s="9">
        <f t="shared" si="8"/>
        <v>0</v>
      </c>
    </row>
    <row r="144" spans="1:10" ht="15.95" customHeight="1" x14ac:dyDescent="0.25">
      <c r="A144" s="133" t="str">
        <f>'СВОД 2013'!$A144</f>
        <v>Бирюкова С.А.</v>
      </c>
      <c r="B144" s="2">
        <v>123</v>
      </c>
      <c r="C144" s="18"/>
      <c r="D144" s="49">
        <f>Август!E144</f>
        <v>4.6900000000000004</v>
      </c>
      <c r="E144" s="51">
        <v>18.420000000000002</v>
      </c>
      <c r="F144" s="7">
        <f t="shared" si="6"/>
        <v>13.73</v>
      </c>
      <c r="G144" s="23">
        <f>'СВОД 2013'!$B$221</f>
        <v>3.08</v>
      </c>
      <c r="H144" s="7">
        <f>ROUND(F144*G144,2)</f>
        <v>42.29</v>
      </c>
      <c r="I144" s="10">
        <v>0</v>
      </c>
      <c r="J144" s="9">
        <f t="shared" si="8"/>
        <v>42.29</v>
      </c>
    </row>
    <row r="145" spans="1:10" ht="15.95" customHeight="1" x14ac:dyDescent="0.25">
      <c r="A145" s="133" t="str">
        <f>'СВОД 2013'!$A145</f>
        <v>Трушина Н. Г.</v>
      </c>
      <c r="B145" s="2">
        <v>124</v>
      </c>
      <c r="C145" s="18"/>
      <c r="D145" s="49">
        <f>Август!E145</f>
        <v>50.62</v>
      </c>
      <c r="E145" s="51">
        <v>125.5</v>
      </c>
      <c r="F145" s="7">
        <f t="shared" si="6"/>
        <v>74.88</v>
      </c>
      <c r="G145" s="23">
        <f>'СВОД 2013'!$B$221</f>
        <v>3.08</v>
      </c>
      <c r="H145" s="7">
        <f>ROUND(F145*G145,2)</f>
        <v>230.63</v>
      </c>
      <c r="I145" s="10">
        <v>60.15</v>
      </c>
      <c r="J145" s="9">
        <f t="shared" si="8"/>
        <v>170.48</v>
      </c>
    </row>
    <row r="146" spans="1:10" ht="15.95" customHeight="1" x14ac:dyDescent="0.25">
      <c r="A146" s="133" t="str">
        <f>'СВОД 2013'!$A146</f>
        <v>Гордиенко Л.Б.</v>
      </c>
      <c r="B146" s="2">
        <v>125</v>
      </c>
      <c r="C146" s="18"/>
      <c r="D146" s="49">
        <f>Август!E146</f>
        <v>87.65</v>
      </c>
      <c r="E146" s="51">
        <v>155.69999999999999</v>
      </c>
      <c r="F146" s="7">
        <f t="shared" si="6"/>
        <v>68.049999999999983</v>
      </c>
      <c r="G146" s="23">
        <f>'СВОД 2013'!$B$221</f>
        <v>3.08</v>
      </c>
      <c r="H146" s="7">
        <f>ROUND(F146*G146,2)</f>
        <v>209.59</v>
      </c>
      <c r="I146" s="10">
        <v>0</v>
      </c>
      <c r="J146" s="9">
        <f t="shared" si="8"/>
        <v>209.59</v>
      </c>
    </row>
    <row r="147" spans="1:10" ht="15.95" customHeight="1" x14ac:dyDescent="0.25">
      <c r="A147" s="133" t="str">
        <f>'СВОД 2013'!$A147</f>
        <v>Михайлова Е. А.</v>
      </c>
      <c r="B147" s="2">
        <v>126</v>
      </c>
      <c r="C147" s="18"/>
      <c r="D147" s="49">
        <f>Август!E147</f>
        <v>0</v>
      </c>
      <c r="E147" s="51"/>
      <c r="F147" s="7">
        <f t="shared" si="6"/>
        <v>0</v>
      </c>
      <c r="G147" s="23">
        <f>'СВОД 2013'!$B$221</f>
        <v>3.08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133" t="str">
        <f>'СВОД 2013'!$A148</f>
        <v>Демина Н. С.</v>
      </c>
      <c r="B148" s="2">
        <v>127</v>
      </c>
      <c r="C148" s="18"/>
      <c r="D148" s="49">
        <f>Август!E148</f>
        <v>0</v>
      </c>
      <c r="E148" s="51"/>
      <c r="F148" s="7">
        <f t="shared" si="6"/>
        <v>0</v>
      </c>
      <c r="G148" s="23">
        <f>'СВОД 2013'!$B$221</f>
        <v>3.08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133" t="str">
        <f>'СВОД 2013'!$A149</f>
        <v>Абинякин М. А.</v>
      </c>
      <c r="B149" s="2">
        <v>128</v>
      </c>
      <c r="C149" s="18"/>
      <c r="D149" s="49">
        <f>Август!E149</f>
        <v>0</v>
      </c>
      <c r="E149" s="51"/>
      <c r="F149" s="7">
        <f t="shared" si="6"/>
        <v>0</v>
      </c>
      <c r="G149" s="23">
        <f>'СВОД 2013'!$B$221</f>
        <v>3.08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133" t="str">
        <f>'СВОД 2013'!$A150</f>
        <v>Богданович К. Н.</v>
      </c>
      <c r="B150" s="2">
        <v>129</v>
      </c>
      <c r="C150" s="18"/>
      <c r="D150" s="49">
        <f>Август!E150</f>
        <v>0</v>
      </c>
      <c r="E150" s="51"/>
      <c r="F150" s="7">
        <f t="shared" si="6"/>
        <v>0</v>
      </c>
      <c r="G150" s="23">
        <f>'СВОД 2013'!$B$221</f>
        <v>3.08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133" t="str">
        <f>'СВОД 2013'!$A151</f>
        <v>Богданович Н. Н.</v>
      </c>
      <c r="B151" s="2">
        <v>130</v>
      </c>
      <c r="C151" s="18"/>
      <c r="D151" s="49">
        <f>Август!E151</f>
        <v>458.31</v>
      </c>
      <c r="E151" s="51">
        <v>922.86</v>
      </c>
      <c r="F151" s="7">
        <f t="shared" si="6"/>
        <v>464.55</v>
      </c>
      <c r="G151" s="23">
        <f>'СВОД 2013'!$B$221</f>
        <v>3.08</v>
      </c>
      <c r="H151" s="7">
        <f>ROUND(F151*G151,2)</f>
        <v>1430.81</v>
      </c>
      <c r="I151" s="10">
        <v>0</v>
      </c>
      <c r="J151" s="9">
        <f t="shared" si="8"/>
        <v>1430.81</v>
      </c>
    </row>
    <row r="152" spans="1:10" ht="15.95" customHeight="1" x14ac:dyDescent="0.25">
      <c r="A152" s="133" t="str">
        <f>'СВОД 2013'!$A152</f>
        <v>Богданович Н. Н.</v>
      </c>
      <c r="B152" s="2">
        <v>131</v>
      </c>
      <c r="C152" s="18"/>
      <c r="D152" s="49">
        <f>Август!E152</f>
        <v>0</v>
      </c>
      <c r="E152" s="51"/>
      <c r="F152" s="7">
        <f t="shared" si="6"/>
        <v>0</v>
      </c>
      <c r="G152" s="23">
        <f>'СВОД 2013'!$B$221</f>
        <v>3.08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133" t="str">
        <f>'СВОД 2013'!$A153</f>
        <v>Петров С. М.</v>
      </c>
      <c r="B153" s="2">
        <v>132</v>
      </c>
      <c r="C153" s="18"/>
      <c r="D153" s="49">
        <f>Август!E153</f>
        <v>0</v>
      </c>
      <c r="E153" s="51"/>
      <c r="F153" s="7">
        <f t="shared" si="6"/>
        <v>0</v>
      </c>
      <c r="G153" s="23">
        <f>'СВОД 2013'!$B$221</f>
        <v>3.08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133">
        <f>'СВОД 2013'!$A154</f>
        <v>0</v>
      </c>
      <c r="B154" s="2">
        <v>133</v>
      </c>
      <c r="C154" s="18"/>
      <c r="D154" s="49">
        <f>Август!E154</f>
        <v>0</v>
      </c>
      <c r="E154" s="51"/>
      <c r="F154" s="7">
        <f t="shared" si="6"/>
        <v>0</v>
      </c>
      <c r="G154" s="23">
        <f>'СВОД 2013'!$B$221</f>
        <v>3.08</v>
      </c>
      <c r="H154" s="7">
        <f t="shared" si="7"/>
        <v>0</v>
      </c>
      <c r="I154" s="10">
        <v>0</v>
      </c>
      <c r="J154" s="9">
        <f t="shared" si="8"/>
        <v>0</v>
      </c>
    </row>
    <row r="155" spans="1:10" ht="15.95" customHeight="1" x14ac:dyDescent="0.25">
      <c r="A155" s="133">
        <f>'СВОД 2013'!$A155</f>
        <v>0</v>
      </c>
      <c r="B155" s="2">
        <v>134</v>
      </c>
      <c r="C155" s="18"/>
      <c r="D155" s="49">
        <f>Август!E155</f>
        <v>0</v>
      </c>
      <c r="E155" s="51"/>
      <c r="F155" s="7">
        <f t="shared" si="6"/>
        <v>0</v>
      </c>
      <c r="G155" s="23">
        <f>'СВОД 2013'!$B$221</f>
        <v>3.08</v>
      </c>
      <c r="H155" s="7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133" t="str">
        <f>'СВОД 2013'!$A156</f>
        <v>Парамонова С. Н.</v>
      </c>
      <c r="B156" s="2">
        <v>135</v>
      </c>
      <c r="C156" s="18"/>
      <c r="D156" s="49">
        <f>Август!E156</f>
        <v>4.42</v>
      </c>
      <c r="E156" s="51">
        <v>6.55</v>
      </c>
      <c r="F156" s="7">
        <f t="shared" si="6"/>
        <v>2.13</v>
      </c>
      <c r="G156" s="23">
        <f>'СВОД 2013'!$B$221</f>
        <v>3.08</v>
      </c>
      <c r="H156" s="7">
        <f>ROUND(F156*G156,2)</f>
        <v>6.56</v>
      </c>
      <c r="I156" s="10">
        <v>0</v>
      </c>
      <c r="J156" s="9">
        <f t="shared" si="8"/>
        <v>6.56</v>
      </c>
    </row>
    <row r="157" spans="1:10" ht="15.95" customHeight="1" x14ac:dyDescent="0.25">
      <c r="A157" s="133">
        <f>'СВОД 2013'!$A157</f>
        <v>0</v>
      </c>
      <c r="B157" s="2">
        <v>136</v>
      </c>
      <c r="C157" s="18"/>
      <c r="D157" s="49">
        <f>Август!E157</f>
        <v>0</v>
      </c>
      <c r="E157" s="51"/>
      <c r="F157" s="7">
        <f t="shared" si="6"/>
        <v>0</v>
      </c>
      <c r="G157" s="23">
        <f>'СВОД 2013'!$B$221</f>
        <v>3.08</v>
      </c>
      <c r="H157" s="7">
        <f t="shared" si="7"/>
        <v>0</v>
      </c>
      <c r="I157" s="10">
        <v>0</v>
      </c>
      <c r="J157" s="9">
        <f t="shared" si="8"/>
        <v>0</v>
      </c>
    </row>
    <row r="158" spans="1:10" ht="15.95" customHeight="1" x14ac:dyDescent="0.25">
      <c r="A158" s="133">
        <f>'СВОД 2013'!$A158</f>
        <v>0</v>
      </c>
      <c r="B158" s="2">
        <v>137</v>
      </c>
      <c r="C158" s="18"/>
      <c r="D158" s="49">
        <f>Август!E158</f>
        <v>0</v>
      </c>
      <c r="E158" s="51"/>
      <c r="F158" s="7">
        <f t="shared" si="6"/>
        <v>0</v>
      </c>
      <c r="G158" s="23">
        <f>'СВОД 2013'!$B$221</f>
        <v>3.08</v>
      </c>
      <c r="H158" s="7">
        <f t="shared" si="7"/>
        <v>0</v>
      </c>
      <c r="I158" s="10">
        <v>0</v>
      </c>
      <c r="J158" s="9">
        <f t="shared" si="8"/>
        <v>0</v>
      </c>
    </row>
    <row r="159" spans="1:10" ht="15.95" customHeight="1" x14ac:dyDescent="0.25">
      <c r="A159" s="133">
        <f>'СВОД 2013'!$A159</f>
        <v>0</v>
      </c>
      <c r="B159" s="2">
        <v>138</v>
      </c>
      <c r="C159" s="18"/>
      <c r="D159" s="49">
        <f>Август!E159</f>
        <v>0</v>
      </c>
      <c r="E159" s="51"/>
      <c r="F159" s="7">
        <f t="shared" si="6"/>
        <v>0</v>
      </c>
      <c r="G159" s="23">
        <f>'СВОД 2013'!$B$221</f>
        <v>3.08</v>
      </c>
      <c r="H159" s="7">
        <f t="shared" si="7"/>
        <v>0</v>
      </c>
      <c r="I159" s="10">
        <v>0</v>
      </c>
      <c r="J159" s="9">
        <f t="shared" si="8"/>
        <v>0</v>
      </c>
    </row>
    <row r="160" spans="1:10" ht="15.95" customHeight="1" x14ac:dyDescent="0.25">
      <c r="A160" s="133" t="str">
        <f>'СВОД 2013'!$A160</f>
        <v>Клепикова Е. В.</v>
      </c>
      <c r="B160" s="2">
        <v>139</v>
      </c>
      <c r="C160" s="18"/>
      <c r="D160" s="49">
        <f>Август!E160</f>
        <v>0</v>
      </c>
      <c r="E160" s="51"/>
      <c r="F160" s="7">
        <f t="shared" si="6"/>
        <v>0</v>
      </c>
      <c r="G160" s="23">
        <f>'СВОД 2013'!$B$221</f>
        <v>3.08</v>
      </c>
      <c r="H160" s="7">
        <f t="shared" si="7"/>
        <v>0</v>
      </c>
      <c r="I160" s="10">
        <v>0</v>
      </c>
      <c r="J160" s="9">
        <f t="shared" si="8"/>
        <v>0</v>
      </c>
    </row>
    <row r="161" spans="1:10" ht="15.95" customHeight="1" x14ac:dyDescent="0.25">
      <c r="A161" s="133" t="str">
        <f>'СВОД 2013'!$A161</f>
        <v>Назаренков А.Н.</v>
      </c>
      <c r="B161" s="2">
        <v>140</v>
      </c>
      <c r="C161" s="18"/>
      <c r="D161" s="49">
        <f>Август!E161</f>
        <v>0</v>
      </c>
      <c r="E161" s="51"/>
      <c r="F161" s="7">
        <f t="shared" si="6"/>
        <v>0</v>
      </c>
      <c r="G161" s="23">
        <f>'СВОД 2013'!$B$221</f>
        <v>3.08</v>
      </c>
      <c r="H161" s="7">
        <f t="shared" si="7"/>
        <v>0</v>
      </c>
      <c r="I161" s="10">
        <v>0</v>
      </c>
      <c r="J161" s="9">
        <f t="shared" si="8"/>
        <v>0</v>
      </c>
    </row>
    <row r="162" spans="1:10" ht="15.95" customHeight="1" x14ac:dyDescent="0.25">
      <c r="A162" s="133" t="str">
        <f>'СВОД 2013'!$A162</f>
        <v>Петропавловская О. В.</v>
      </c>
      <c r="B162" s="2">
        <v>140</v>
      </c>
      <c r="C162" s="3" t="s">
        <v>120</v>
      </c>
      <c r="D162" s="49">
        <f>Август!E162</f>
        <v>0</v>
      </c>
      <c r="E162" s="51"/>
      <c r="F162" s="7">
        <f t="shared" si="6"/>
        <v>0</v>
      </c>
      <c r="G162" s="23">
        <f>'СВОД 2013'!$B$221</f>
        <v>3.08</v>
      </c>
      <c r="H162" s="7">
        <f t="shared" si="7"/>
        <v>0</v>
      </c>
      <c r="I162" s="10">
        <v>0</v>
      </c>
      <c r="J162" s="9">
        <f t="shared" si="8"/>
        <v>0</v>
      </c>
    </row>
    <row r="163" spans="1:10" ht="15.95" customHeight="1" x14ac:dyDescent="0.25">
      <c r="A163" s="133">
        <f>'СВОД 2013'!$A163</f>
        <v>0</v>
      </c>
      <c r="B163" s="2">
        <v>141</v>
      </c>
      <c r="C163" s="18"/>
      <c r="D163" s="49">
        <f>Август!E163</f>
        <v>0</v>
      </c>
      <c r="E163" s="51"/>
      <c r="F163" s="7">
        <f t="shared" si="6"/>
        <v>0</v>
      </c>
      <c r="G163" s="23">
        <f>'СВОД 2013'!$B$221</f>
        <v>3.08</v>
      </c>
      <c r="H163" s="7">
        <f t="shared" si="7"/>
        <v>0</v>
      </c>
      <c r="I163" s="10">
        <v>0</v>
      </c>
      <c r="J163" s="9">
        <f t="shared" si="8"/>
        <v>0</v>
      </c>
    </row>
    <row r="164" spans="1:10" ht="15.95" customHeight="1" x14ac:dyDescent="0.25">
      <c r="A164" s="133">
        <f>'СВОД 2013'!$A164</f>
        <v>0</v>
      </c>
      <c r="B164" s="2">
        <v>142</v>
      </c>
      <c r="C164" s="18"/>
      <c r="D164" s="49">
        <f>Август!E164</f>
        <v>0</v>
      </c>
      <c r="E164" s="51"/>
      <c r="F164" s="7">
        <f t="shared" si="6"/>
        <v>0</v>
      </c>
      <c r="G164" s="23">
        <f>'СВОД 2013'!$B$221</f>
        <v>3.08</v>
      </c>
      <c r="H164" s="7">
        <f t="shared" si="7"/>
        <v>0</v>
      </c>
      <c r="I164" s="10">
        <v>0</v>
      </c>
      <c r="J164" s="9">
        <f t="shared" si="8"/>
        <v>0</v>
      </c>
    </row>
    <row r="165" spans="1:10" ht="15.95" customHeight="1" x14ac:dyDescent="0.25">
      <c r="A165" s="133">
        <f>'СВОД 2013'!$A165</f>
        <v>0</v>
      </c>
      <c r="B165" s="2">
        <v>142</v>
      </c>
      <c r="C165" s="3" t="s">
        <v>120</v>
      </c>
      <c r="D165" s="49">
        <f>Август!E165</f>
        <v>0</v>
      </c>
      <c r="E165" s="51"/>
      <c r="F165" s="7">
        <f t="shared" si="6"/>
        <v>0</v>
      </c>
      <c r="G165" s="23">
        <f>'СВОД 2013'!$B$221</f>
        <v>3.08</v>
      </c>
      <c r="H165" s="7">
        <f t="shared" si="7"/>
        <v>0</v>
      </c>
      <c r="I165" s="10">
        <v>0</v>
      </c>
      <c r="J165" s="9">
        <f t="shared" si="8"/>
        <v>0</v>
      </c>
    </row>
    <row r="166" spans="1:10" ht="15.95" customHeight="1" x14ac:dyDescent="0.25">
      <c r="A166" s="133">
        <f>'СВОД 2013'!$A166</f>
        <v>0</v>
      </c>
      <c r="B166" s="2">
        <v>143</v>
      </c>
      <c r="C166" s="18"/>
      <c r="D166" s="49">
        <f>Август!E166</f>
        <v>0</v>
      </c>
      <c r="E166" s="51"/>
      <c r="F166" s="7">
        <f t="shared" si="6"/>
        <v>0</v>
      </c>
      <c r="G166" s="23">
        <f>'СВОД 2013'!$B$221</f>
        <v>3.08</v>
      </c>
      <c r="H166" s="7">
        <f t="shared" si="7"/>
        <v>0</v>
      </c>
      <c r="I166" s="10">
        <v>0</v>
      </c>
      <c r="J166" s="9">
        <f t="shared" si="8"/>
        <v>0</v>
      </c>
    </row>
    <row r="167" spans="1:10" ht="15.95" customHeight="1" x14ac:dyDescent="0.25">
      <c r="A167" s="133">
        <f>'СВОД 2013'!$A167</f>
        <v>0</v>
      </c>
      <c r="B167" s="2">
        <v>144</v>
      </c>
      <c r="C167" s="18"/>
      <c r="D167" s="49">
        <f>Август!E167</f>
        <v>0</v>
      </c>
      <c r="E167" s="51"/>
      <c r="F167" s="7">
        <f t="shared" si="6"/>
        <v>0</v>
      </c>
      <c r="G167" s="23">
        <f>'СВОД 2013'!$B$221</f>
        <v>3.08</v>
      </c>
      <c r="H167" s="7">
        <f t="shared" si="7"/>
        <v>0</v>
      </c>
      <c r="I167" s="10">
        <v>0</v>
      </c>
      <c r="J167" s="9">
        <f t="shared" si="8"/>
        <v>0</v>
      </c>
    </row>
    <row r="168" spans="1:10" ht="15.95" customHeight="1" x14ac:dyDescent="0.25">
      <c r="A168" s="133" t="str">
        <f>'СВОД 2013'!$A168</f>
        <v>Барабанова Н. А.</v>
      </c>
      <c r="B168" s="2">
        <v>145</v>
      </c>
      <c r="C168" s="18"/>
      <c r="D168" s="49">
        <f>Август!E168</f>
        <v>1.73</v>
      </c>
      <c r="E168" s="51">
        <v>1.73</v>
      </c>
      <c r="F168" s="7">
        <f t="shared" si="6"/>
        <v>0</v>
      </c>
      <c r="G168" s="23">
        <f>'СВОД 2013'!$B$221</f>
        <v>3.08</v>
      </c>
      <c r="H168" s="7">
        <f t="shared" si="7"/>
        <v>0</v>
      </c>
      <c r="I168" s="10">
        <v>0</v>
      </c>
      <c r="J168" s="9">
        <f t="shared" si="8"/>
        <v>0</v>
      </c>
    </row>
    <row r="169" spans="1:10" ht="15.95" customHeight="1" x14ac:dyDescent="0.25">
      <c r="A169" s="133">
        <f>'СВОД 2013'!$A169</f>
        <v>0</v>
      </c>
      <c r="B169" s="2">
        <v>146</v>
      </c>
      <c r="C169" s="18"/>
      <c r="D169" s="49">
        <f>Август!E169</f>
        <v>0</v>
      </c>
      <c r="E169" s="51"/>
      <c r="F169" s="7">
        <f t="shared" si="6"/>
        <v>0</v>
      </c>
      <c r="G169" s="23">
        <f>'СВОД 2013'!$B$221</f>
        <v>3.08</v>
      </c>
      <c r="H169" s="7">
        <f t="shared" si="7"/>
        <v>0</v>
      </c>
      <c r="I169" s="10">
        <v>0</v>
      </c>
      <c r="J169" s="9">
        <f t="shared" si="8"/>
        <v>0</v>
      </c>
    </row>
    <row r="170" spans="1:10" ht="15.95" customHeight="1" x14ac:dyDescent="0.25">
      <c r="A170" s="133">
        <f>'СВОД 2013'!$A170</f>
        <v>0</v>
      </c>
      <c r="B170" s="2">
        <v>147</v>
      </c>
      <c r="C170" s="18"/>
      <c r="D170" s="49">
        <f>Август!E170</f>
        <v>0</v>
      </c>
      <c r="E170" s="51"/>
      <c r="F170" s="7">
        <f t="shared" si="6"/>
        <v>0</v>
      </c>
      <c r="G170" s="23">
        <f>'СВОД 2013'!$B$221</f>
        <v>3.08</v>
      </c>
      <c r="H170" s="7">
        <f t="shared" si="7"/>
        <v>0</v>
      </c>
      <c r="I170" s="10">
        <v>0</v>
      </c>
      <c r="J170" s="9">
        <f t="shared" si="8"/>
        <v>0</v>
      </c>
    </row>
    <row r="171" spans="1:10" ht="15.95" customHeight="1" x14ac:dyDescent="0.25">
      <c r="A171" s="133" t="str">
        <f>'СВОД 2013'!$A171</f>
        <v>Еременко А. А.</v>
      </c>
      <c r="B171" s="3">
        <v>148</v>
      </c>
      <c r="C171" s="18"/>
      <c r="D171" s="49">
        <f>Август!E171</f>
        <v>0</v>
      </c>
      <c r="E171" s="51"/>
      <c r="F171" s="7">
        <f t="shared" si="6"/>
        <v>0</v>
      </c>
      <c r="G171" s="23">
        <f>'СВОД 2013'!$B$221</f>
        <v>3.08</v>
      </c>
      <c r="H171" s="7">
        <f t="shared" si="7"/>
        <v>0</v>
      </c>
      <c r="I171" s="10">
        <v>0</v>
      </c>
      <c r="J171" s="9">
        <f t="shared" si="8"/>
        <v>0</v>
      </c>
    </row>
    <row r="172" spans="1:10" ht="15.95" customHeight="1" x14ac:dyDescent="0.25">
      <c r="A172" s="133" t="str">
        <f>'СВОД 2013'!$A172</f>
        <v>Осипова М. И.</v>
      </c>
      <c r="B172" s="2">
        <v>149</v>
      </c>
      <c r="C172" s="18"/>
      <c r="D172" s="49">
        <f>Август!E172</f>
        <v>125.47</v>
      </c>
      <c r="E172" s="51">
        <v>161.21</v>
      </c>
      <c r="F172" s="7">
        <f t="shared" si="6"/>
        <v>35.740000000000009</v>
      </c>
      <c r="G172" s="23">
        <f>'СВОД 2013'!$B$221</f>
        <v>3.08</v>
      </c>
      <c r="H172" s="7">
        <f>ROUND(F172*G172,2)</f>
        <v>110.08</v>
      </c>
      <c r="I172" s="10">
        <v>0</v>
      </c>
      <c r="J172" s="9">
        <f t="shared" si="8"/>
        <v>110.08</v>
      </c>
    </row>
    <row r="173" spans="1:10" ht="15.95" customHeight="1" x14ac:dyDescent="0.25">
      <c r="A173" s="133" t="str">
        <f>'СВОД 2013'!$A173</f>
        <v>Осипова М. И.</v>
      </c>
      <c r="B173" s="2">
        <v>150</v>
      </c>
      <c r="C173" s="18"/>
      <c r="D173" s="49">
        <f>Август!E173</f>
        <v>0</v>
      </c>
      <c r="E173" s="51"/>
      <c r="F173" s="7">
        <f t="shared" si="6"/>
        <v>0</v>
      </c>
      <c r="G173" s="23">
        <f>'СВОД 2013'!$B$221</f>
        <v>3.08</v>
      </c>
      <c r="H173" s="7">
        <f t="shared" si="7"/>
        <v>0</v>
      </c>
      <c r="I173" s="10">
        <v>0</v>
      </c>
      <c r="J173" s="9">
        <f t="shared" si="8"/>
        <v>0</v>
      </c>
    </row>
    <row r="174" spans="1:10" ht="15.95" customHeight="1" x14ac:dyDescent="0.25">
      <c r="A174" s="133" t="str">
        <f>'СВОД 2013'!$A174</f>
        <v>Тепикин С.В.</v>
      </c>
      <c r="B174" s="2">
        <v>151</v>
      </c>
      <c r="C174" s="18"/>
      <c r="D174" s="49">
        <f>Август!E174</f>
        <v>0</v>
      </c>
      <c r="E174" s="51"/>
      <c r="F174" s="7">
        <f t="shared" si="6"/>
        <v>0</v>
      </c>
      <c r="G174" s="23">
        <f>'СВОД 2013'!$B$221</f>
        <v>3.08</v>
      </c>
      <c r="H174" s="7">
        <f t="shared" si="7"/>
        <v>0</v>
      </c>
      <c r="I174" s="10">
        <v>0</v>
      </c>
      <c r="J174" s="9">
        <f t="shared" si="8"/>
        <v>0</v>
      </c>
    </row>
    <row r="175" spans="1:10" ht="15.95" customHeight="1" x14ac:dyDescent="0.25">
      <c r="A175" s="133" t="str">
        <f>'СВОД 2013'!$A175</f>
        <v>Шендарова Л. Н.</v>
      </c>
      <c r="B175" s="2">
        <v>152</v>
      </c>
      <c r="C175" s="18"/>
      <c r="D175" s="49">
        <f>Август!E175</f>
        <v>0</v>
      </c>
      <c r="E175" s="51"/>
      <c r="F175" s="7">
        <f t="shared" si="6"/>
        <v>0</v>
      </c>
      <c r="G175" s="23">
        <f>'СВОД 2013'!$B$221</f>
        <v>3.08</v>
      </c>
      <c r="H175" s="7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133" t="str">
        <f>'СВОД 2013'!$A176</f>
        <v>Шевкунова Е. Ю.</v>
      </c>
      <c r="B176" s="2">
        <v>153</v>
      </c>
      <c r="C176" s="18"/>
      <c r="D176" s="49">
        <f>Август!E176</f>
        <v>13.01</v>
      </c>
      <c r="E176" s="51">
        <v>344.91</v>
      </c>
      <c r="F176" s="7">
        <f t="shared" si="6"/>
        <v>331.90000000000003</v>
      </c>
      <c r="G176" s="23">
        <f>'СВОД 2013'!$B$221</f>
        <v>3.08</v>
      </c>
      <c r="H176" s="7">
        <f>ROUND(F176*G176,2)</f>
        <v>1022.25</v>
      </c>
      <c r="I176" s="10">
        <v>0</v>
      </c>
      <c r="J176" s="9">
        <f t="shared" si="8"/>
        <v>1022.25</v>
      </c>
    </row>
    <row r="177" spans="1:10" ht="15.95" customHeight="1" x14ac:dyDescent="0.25">
      <c r="A177" s="133">
        <f>'СВОД 2013'!$A177</f>
        <v>0</v>
      </c>
      <c r="B177" s="2">
        <v>153</v>
      </c>
      <c r="C177" s="3" t="s">
        <v>120</v>
      </c>
      <c r="D177" s="49">
        <f>Август!E177</f>
        <v>0</v>
      </c>
      <c r="E177" s="51"/>
      <c r="F177" s="7">
        <f t="shared" si="6"/>
        <v>0</v>
      </c>
      <c r="G177" s="23">
        <f>'СВОД 2013'!$B$221</f>
        <v>3.08</v>
      </c>
      <c r="H177" s="7">
        <f t="shared" si="7"/>
        <v>0</v>
      </c>
      <c r="I177" s="10">
        <v>0</v>
      </c>
      <c r="J177" s="9">
        <f t="shared" si="8"/>
        <v>0</v>
      </c>
    </row>
    <row r="178" spans="1:10" ht="15.95" customHeight="1" x14ac:dyDescent="0.25">
      <c r="A178" s="133" t="str">
        <f>'СВОД 2013'!$A178</f>
        <v>Мошенец Т. М.</v>
      </c>
      <c r="B178" s="2">
        <v>154</v>
      </c>
      <c r="C178" s="18"/>
      <c r="D178" s="49">
        <f>Август!E178</f>
        <v>0</v>
      </c>
      <c r="E178" s="51"/>
      <c r="F178" s="7">
        <f t="shared" si="6"/>
        <v>0</v>
      </c>
      <c r="G178" s="23">
        <f>'СВОД 2013'!$B$221</f>
        <v>3.08</v>
      </c>
      <c r="H178" s="7">
        <f t="shared" si="7"/>
        <v>0</v>
      </c>
      <c r="I178" s="10">
        <v>0</v>
      </c>
      <c r="J178" s="9">
        <f t="shared" si="8"/>
        <v>0</v>
      </c>
    </row>
    <row r="179" spans="1:10" ht="15.95" customHeight="1" x14ac:dyDescent="0.25">
      <c r="A179" s="133" t="str">
        <f>'СВОД 2013'!$A179</f>
        <v>Круглова Е. В.</v>
      </c>
      <c r="B179" s="2">
        <v>155</v>
      </c>
      <c r="C179" s="18"/>
      <c r="D179" s="49">
        <f>Август!E179</f>
        <v>0</v>
      </c>
      <c r="E179" s="51"/>
      <c r="F179" s="7">
        <f t="shared" si="6"/>
        <v>0</v>
      </c>
      <c r="G179" s="23">
        <f>'СВОД 2013'!$B$221</f>
        <v>3.08</v>
      </c>
      <c r="H179" s="7">
        <f t="shared" si="7"/>
        <v>0</v>
      </c>
      <c r="I179" s="10">
        <v>0</v>
      </c>
      <c r="J179" s="9">
        <f t="shared" si="8"/>
        <v>0</v>
      </c>
    </row>
    <row r="180" spans="1:10" ht="15.95" customHeight="1" x14ac:dyDescent="0.25">
      <c r="A180" s="133" t="str">
        <f>'СВОД 2013'!$A180</f>
        <v>Лаврентьев И. М.</v>
      </c>
      <c r="B180" s="2">
        <v>156</v>
      </c>
      <c r="C180" s="18"/>
      <c r="D180" s="49">
        <f>Август!E180</f>
        <v>0</v>
      </c>
      <c r="E180" s="51"/>
      <c r="F180" s="7">
        <f t="shared" si="6"/>
        <v>0</v>
      </c>
      <c r="G180" s="23">
        <f>'СВОД 2013'!$B$221</f>
        <v>3.08</v>
      </c>
      <c r="H180" s="7">
        <f t="shared" si="7"/>
        <v>0</v>
      </c>
      <c r="I180" s="10">
        <v>0</v>
      </c>
      <c r="J180" s="9">
        <f t="shared" si="8"/>
        <v>0</v>
      </c>
    </row>
    <row r="181" spans="1:10" ht="15.95" customHeight="1" x14ac:dyDescent="0.25">
      <c r="A181" s="133" t="str">
        <f>'СВОД 2013'!$A181</f>
        <v>Рачек Л.И.</v>
      </c>
      <c r="B181" s="2">
        <v>157</v>
      </c>
      <c r="C181" s="18"/>
      <c r="D181" s="49">
        <f>Август!E181</f>
        <v>98.98</v>
      </c>
      <c r="E181" s="51">
        <v>441.19</v>
      </c>
      <c r="F181" s="7">
        <f t="shared" si="6"/>
        <v>342.21</v>
      </c>
      <c r="G181" s="23">
        <f>'СВОД 2013'!$B$221</f>
        <v>3.08</v>
      </c>
      <c r="H181" s="7">
        <f>ROUND(F181*G181,2)</f>
        <v>1054.01</v>
      </c>
      <c r="I181" s="10">
        <v>0</v>
      </c>
      <c r="J181" s="9">
        <f t="shared" si="8"/>
        <v>1054.01</v>
      </c>
    </row>
    <row r="182" spans="1:10" ht="15.95" customHeight="1" x14ac:dyDescent="0.25">
      <c r="A182" s="133" t="str">
        <f>'СВОД 2013'!$A182</f>
        <v>Кривоносов О. В.</v>
      </c>
      <c r="B182" s="2">
        <v>158</v>
      </c>
      <c r="C182" s="18"/>
      <c r="D182" s="49">
        <f>Август!E182</f>
        <v>113.11</v>
      </c>
      <c r="E182" s="51">
        <v>239.53</v>
      </c>
      <c r="F182" s="7">
        <f t="shared" si="6"/>
        <v>126.42</v>
      </c>
      <c r="G182" s="23">
        <f>'СВОД 2013'!$B$221</f>
        <v>3.08</v>
      </c>
      <c r="H182" s="7">
        <f>ROUND(F182*G182,2)</f>
        <v>389.37</v>
      </c>
      <c r="I182" s="10">
        <v>0</v>
      </c>
      <c r="J182" s="9">
        <f t="shared" si="8"/>
        <v>389.37</v>
      </c>
    </row>
    <row r="183" spans="1:10" ht="15.95" customHeight="1" x14ac:dyDescent="0.25">
      <c r="A183" s="133" t="str">
        <f>'СВОД 2013'!$A183</f>
        <v>Рулева И. Ю.</v>
      </c>
      <c r="B183" s="2">
        <v>159</v>
      </c>
      <c r="C183" s="18"/>
      <c r="D183" s="49">
        <f>Август!E183</f>
        <v>0</v>
      </c>
      <c r="E183" s="51"/>
      <c r="F183" s="7">
        <f t="shared" si="6"/>
        <v>0</v>
      </c>
      <c r="G183" s="23">
        <f>'СВОД 2013'!$B$221</f>
        <v>3.08</v>
      </c>
      <c r="H183" s="7">
        <f t="shared" si="7"/>
        <v>0</v>
      </c>
      <c r="I183" s="10">
        <v>0</v>
      </c>
      <c r="J183" s="9">
        <f t="shared" si="8"/>
        <v>0</v>
      </c>
    </row>
    <row r="184" spans="1:10" ht="15.95" customHeight="1" x14ac:dyDescent="0.25">
      <c r="A184" s="133" t="str">
        <f>'СВОД 2013'!$A184</f>
        <v>Артемов В. Г.</v>
      </c>
      <c r="B184" s="2">
        <v>160</v>
      </c>
      <c r="C184" s="18"/>
      <c r="D184" s="49">
        <f>Август!E184</f>
        <v>0</v>
      </c>
      <c r="E184" s="51"/>
      <c r="F184" s="7">
        <f t="shared" si="6"/>
        <v>0</v>
      </c>
      <c r="G184" s="23">
        <f>'СВОД 2013'!$B$221</f>
        <v>3.08</v>
      </c>
      <c r="H184" s="7">
        <f t="shared" si="7"/>
        <v>0</v>
      </c>
      <c r="I184" s="10">
        <v>0</v>
      </c>
      <c r="J184" s="9">
        <f t="shared" si="8"/>
        <v>0</v>
      </c>
    </row>
    <row r="185" spans="1:10" ht="15.95" customHeight="1" x14ac:dyDescent="0.25">
      <c r="A185" s="133" t="str">
        <f>'СВОД 2013'!$A185</f>
        <v>Артемов В. Г.</v>
      </c>
      <c r="B185" s="2">
        <v>161</v>
      </c>
      <c r="C185" s="18"/>
      <c r="D185" s="49">
        <f>Август!E185</f>
        <v>380.38</v>
      </c>
      <c r="E185" s="51">
        <v>788.39</v>
      </c>
      <c r="F185" s="7">
        <f t="shared" si="6"/>
        <v>408.01</v>
      </c>
      <c r="G185" s="23">
        <f>'СВОД 2013'!$B$221</f>
        <v>3.08</v>
      </c>
      <c r="H185" s="7">
        <f>ROUND(F185*G185,2)</f>
        <v>1256.67</v>
      </c>
      <c r="I185" s="10">
        <v>0</v>
      </c>
      <c r="J185" s="9">
        <f t="shared" si="8"/>
        <v>1256.67</v>
      </c>
    </row>
    <row r="186" spans="1:10" ht="15.95" customHeight="1" x14ac:dyDescent="0.25">
      <c r="A186" s="133" t="str">
        <f>'СВОД 2013'!$A186</f>
        <v>Шереметьев М. В.</v>
      </c>
      <c r="B186" s="2">
        <v>162</v>
      </c>
      <c r="C186" s="18"/>
      <c r="D186" s="49">
        <f>Август!E186</f>
        <v>0</v>
      </c>
      <c r="E186" s="51"/>
      <c r="F186" s="7">
        <f t="shared" si="6"/>
        <v>0</v>
      </c>
      <c r="G186" s="23">
        <f>'СВОД 2013'!$B$221</f>
        <v>3.08</v>
      </c>
      <c r="H186" s="7">
        <f t="shared" si="7"/>
        <v>0</v>
      </c>
      <c r="I186" s="10">
        <v>0</v>
      </c>
      <c r="J186" s="9">
        <f t="shared" si="8"/>
        <v>0</v>
      </c>
    </row>
    <row r="187" spans="1:10" ht="15.95" customHeight="1" x14ac:dyDescent="0.25">
      <c r="A187" s="133" t="str">
        <f>'СВОД 2013'!$A187</f>
        <v>Фролова Л. Н.</v>
      </c>
      <c r="B187" s="2">
        <v>163</v>
      </c>
      <c r="C187" s="18"/>
      <c r="D187" s="49">
        <f>Август!E187</f>
        <v>1.41</v>
      </c>
      <c r="E187" s="51">
        <v>1.41</v>
      </c>
      <c r="F187" s="7">
        <f t="shared" si="6"/>
        <v>0</v>
      </c>
      <c r="G187" s="23">
        <f>'СВОД 2013'!$B$221</f>
        <v>3.08</v>
      </c>
      <c r="H187" s="7">
        <f t="shared" si="7"/>
        <v>0</v>
      </c>
      <c r="I187" s="10">
        <v>0</v>
      </c>
      <c r="J187" s="9">
        <f t="shared" si="8"/>
        <v>0</v>
      </c>
    </row>
    <row r="188" spans="1:10" ht="15.95" customHeight="1" x14ac:dyDescent="0.25">
      <c r="A188" s="133">
        <f>'СВОД 2013'!$A188</f>
        <v>0</v>
      </c>
      <c r="B188" s="2">
        <v>164</v>
      </c>
      <c r="C188" s="18"/>
      <c r="D188" s="49">
        <f>Август!E188</f>
        <v>0</v>
      </c>
      <c r="E188" s="51"/>
      <c r="F188" s="7">
        <f t="shared" si="6"/>
        <v>0</v>
      </c>
      <c r="G188" s="23">
        <f>'СВОД 2013'!$B$221</f>
        <v>3.08</v>
      </c>
      <c r="H188" s="7">
        <f t="shared" si="7"/>
        <v>0</v>
      </c>
      <c r="I188" s="10">
        <v>0</v>
      </c>
      <c r="J188" s="9">
        <f t="shared" si="8"/>
        <v>0</v>
      </c>
    </row>
    <row r="189" spans="1:10" ht="15.95" customHeight="1" x14ac:dyDescent="0.25">
      <c r="A189" s="133" t="str">
        <f>'СВОД 2013'!$A189</f>
        <v>Шахомиров А. А.</v>
      </c>
      <c r="B189" s="2">
        <v>165</v>
      </c>
      <c r="C189" s="18"/>
      <c r="D189" s="49">
        <f>Август!E189</f>
        <v>0</v>
      </c>
      <c r="E189" s="51"/>
      <c r="F189" s="7">
        <f t="shared" si="6"/>
        <v>0</v>
      </c>
      <c r="G189" s="23">
        <f>'СВОД 2013'!$B$221</f>
        <v>3.08</v>
      </c>
      <c r="H189" s="7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133" t="str">
        <f>'СВОД 2013'!$A190</f>
        <v>Игнашкина М. А.</v>
      </c>
      <c r="B190" s="2">
        <v>166</v>
      </c>
      <c r="C190" s="18"/>
      <c r="D190" s="49">
        <f>Август!E190</f>
        <v>120.73</v>
      </c>
      <c r="E190" s="51">
        <v>157.91999999999999</v>
      </c>
      <c r="F190" s="7">
        <f t="shared" si="6"/>
        <v>37.189999999999984</v>
      </c>
      <c r="G190" s="23">
        <f>'СВОД 2013'!$B$221</f>
        <v>3.08</v>
      </c>
      <c r="H190" s="7">
        <f>ROUND(F190*G190,2)</f>
        <v>114.55</v>
      </c>
      <c r="I190" s="10">
        <v>0</v>
      </c>
      <c r="J190" s="9">
        <f t="shared" si="8"/>
        <v>114.55</v>
      </c>
    </row>
    <row r="191" spans="1:10" ht="15.95" customHeight="1" x14ac:dyDescent="0.25">
      <c r="A191" s="133" t="str">
        <f>'СВОД 2013'!$A191</f>
        <v>Воронова О.А.</v>
      </c>
      <c r="B191" s="2">
        <v>167</v>
      </c>
      <c r="C191" s="18"/>
      <c r="D191" s="49">
        <f>Август!E191</f>
        <v>2.41</v>
      </c>
      <c r="E191" s="51">
        <v>3.15</v>
      </c>
      <c r="F191" s="7">
        <f t="shared" si="6"/>
        <v>0.73999999999999977</v>
      </c>
      <c r="G191" s="23">
        <f>'СВОД 2013'!$B$221</f>
        <v>3.08</v>
      </c>
      <c r="H191" s="7">
        <f>ROUND(F191*G191,2)</f>
        <v>2.2799999999999998</v>
      </c>
      <c r="I191" s="10">
        <v>0</v>
      </c>
      <c r="J191" s="9">
        <f t="shared" si="8"/>
        <v>2.2799999999999998</v>
      </c>
    </row>
    <row r="192" spans="1:10" ht="15.95" customHeight="1" x14ac:dyDescent="0.25">
      <c r="A192" s="133" t="str">
        <f>'СВОД 2013'!$A192</f>
        <v>Ишова Л. И.</v>
      </c>
      <c r="B192" s="2">
        <v>168</v>
      </c>
      <c r="C192" s="18"/>
      <c r="D192" s="49">
        <f>Август!E192</f>
        <v>0</v>
      </c>
      <c r="E192" s="51"/>
      <c r="F192" s="7">
        <f t="shared" si="6"/>
        <v>0</v>
      </c>
      <c r="G192" s="23">
        <f>'СВОД 2013'!$B$221</f>
        <v>3.08</v>
      </c>
      <c r="H192" s="7">
        <f t="shared" si="7"/>
        <v>0</v>
      </c>
      <c r="I192" s="10">
        <v>0</v>
      </c>
      <c r="J192" s="9">
        <f t="shared" si="8"/>
        <v>0</v>
      </c>
    </row>
    <row r="193" spans="1:10" ht="15.95" customHeight="1" x14ac:dyDescent="0.25">
      <c r="A193" s="133" t="str">
        <f>'СВОД 2013'!$A193</f>
        <v>Шукевич О. И.</v>
      </c>
      <c r="B193" s="2">
        <v>169</v>
      </c>
      <c r="C193" s="18"/>
      <c r="D193" s="49">
        <f>Август!E193</f>
        <v>0</v>
      </c>
      <c r="E193" s="51"/>
      <c r="F193" s="7">
        <f t="shared" si="6"/>
        <v>0</v>
      </c>
      <c r="G193" s="23">
        <f>'СВОД 2013'!$B$221</f>
        <v>3.08</v>
      </c>
      <c r="H193" s="7">
        <f t="shared" si="7"/>
        <v>0</v>
      </c>
      <c r="I193" s="10">
        <v>0</v>
      </c>
      <c r="J193" s="9">
        <f t="shared" si="8"/>
        <v>0</v>
      </c>
    </row>
    <row r="194" spans="1:10" ht="15.95" customHeight="1" x14ac:dyDescent="0.25">
      <c r="A194" s="133" t="str">
        <f>'СВОД 2013'!$A194</f>
        <v>Шукевич О. И.</v>
      </c>
      <c r="B194" s="2">
        <v>169</v>
      </c>
      <c r="C194" s="3" t="s">
        <v>120</v>
      </c>
      <c r="D194" s="49">
        <f>Август!E194</f>
        <v>0</v>
      </c>
      <c r="E194" s="51"/>
      <c r="F194" s="7">
        <f t="shared" si="6"/>
        <v>0</v>
      </c>
      <c r="G194" s="23">
        <f>'СВОД 2013'!$B$221</f>
        <v>3.08</v>
      </c>
      <c r="H194" s="7">
        <f t="shared" si="7"/>
        <v>0</v>
      </c>
      <c r="I194" s="10">
        <v>0</v>
      </c>
      <c r="J194" s="9">
        <f t="shared" si="8"/>
        <v>0</v>
      </c>
    </row>
    <row r="195" spans="1:10" ht="15.95" customHeight="1" x14ac:dyDescent="0.25">
      <c r="A195" s="133">
        <f>'СВОД 2013'!$A195</f>
        <v>0</v>
      </c>
      <c r="B195" s="2">
        <v>170</v>
      </c>
      <c r="C195" s="18"/>
      <c r="D195" s="49">
        <f>Август!E195</f>
        <v>0</v>
      </c>
      <c r="E195" s="51"/>
      <c r="F195" s="7">
        <f t="shared" si="6"/>
        <v>0</v>
      </c>
      <c r="G195" s="23">
        <f>'СВОД 2013'!$B$221</f>
        <v>3.08</v>
      </c>
      <c r="H195" s="7">
        <f t="shared" si="7"/>
        <v>0</v>
      </c>
      <c r="I195" s="10">
        <v>0</v>
      </c>
      <c r="J195" s="9">
        <f t="shared" si="8"/>
        <v>0</v>
      </c>
    </row>
    <row r="196" spans="1:10" ht="15.95" customHeight="1" x14ac:dyDescent="0.25">
      <c r="A196" s="133">
        <f>'СВОД 2013'!$A196</f>
        <v>0</v>
      </c>
      <c r="B196" s="2">
        <v>171</v>
      </c>
      <c r="C196" s="18"/>
      <c r="D196" s="49">
        <f>Август!E196</f>
        <v>0</v>
      </c>
      <c r="E196" s="51"/>
      <c r="F196" s="7">
        <f t="shared" ref="F196:F207" si="9">E196-D196</f>
        <v>0</v>
      </c>
      <c r="G196" s="23">
        <f>'СВОД 2013'!$B$221</f>
        <v>3.08</v>
      </c>
      <c r="H196" s="7">
        <f t="shared" ref="H196:H210" si="10">F196*G196</f>
        <v>0</v>
      </c>
      <c r="I196" s="10">
        <v>0</v>
      </c>
      <c r="J196" s="9">
        <f t="shared" ref="J196:J210" si="11">H196-I196</f>
        <v>0</v>
      </c>
    </row>
    <row r="197" spans="1:10" ht="15.95" customHeight="1" x14ac:dyDescent="0.25">
      <c r="A197" s="133">
        <f>'СВОД 2013'!$A197</f>
        <v>0</v>
      </c>
      <c r="B197" s="2">
        <v>172</v>
      </c>
      <c r="C197" s="18"/>
      <c r="D197" s="49">
        <f>Август!E197</f>
        <v>0</v>
      </c>
      <c r="E197" s="51"/>
      <c r="F197" s="7">
        <f t="shared" si="9"/>
        <v>0</v>
      </c>
      <c r="G197" s="23">
        <f>'СВОД 2013'!$B$221</f>
        <v>3.08</v>
      </c>
      <c r="H197" s="7">
        <f t="shared" si="10"/>
        <v>0</v>
      </c>
      <c r="I197" s="10">
        <v>0</v>
      </c>
      <c r="J197" s="9">
        <f t="shared" si="11"/>
        <v>0</v>
      </c>
    </row>
    <row r="198" spans="1:10" ht="15.95" customHeight="1" x14ac:dyDescent="0.25">
      <c r="A198" s="133">
        <f>'СВОД 2013'!$A198</f>
        <v>0</v>
      </c>
      <c r="B198" s="2">
        <v>173</v>
      </c>
      <c r="C198" s="18"/>
      <c r="D198" s="49">
        <f>Август!E198</f>
        <v>0</v>
      </c>
      <c r="E198" s="51"/>
      <c r="F198" s="7">
        <f t="shared" si="9"/>
        <v>0</v>
      </c>
      <c r="G198" s="23">
        <f>'СВОД 2013'!$B$221</f>
        <v>3.08</v>
      </c>
      <c r="H198" s="7">
        <f t="shared" si="10"/>
        <v>0</v>
      </c>
      <c r="I198" s="10">
        <v>0</v>
      </c>
      <c r="J198" s="9">
        <f t="shared" si="11"/>
        <v>0</v>
      </c>
    </row>
    <row r="199" spans="1:10" ht="15.95" customHeight="1" x14ac:dyDescent="0.25">
      <c r="A199" s="133">
        <f>'СВОД 2013'!$A199</f>
        <v>0</v>
      </c>
      <c r="B199" s="2">
        <v>174</v>
      </c>
      <c r="C199" s="18"/>
      <c r="D199" s="49">
        <f>Август!E199</f>
        <v>0</v>
      </c>
      <c r="E199" s="51"/>
      <c r="F199" s="7">
        <f t="shared" si="9"/>
        <v>0</v>
      </c>
      <c r="G199" s="23">
        <f>'СВОД 2013'!$B$221</f>
        <v>3.08</v>
      </c>
      <c r="H199" s="7">
        <f t="shared" si="10"/>
        <v>0</v>
      </c>
      <c r="I199" s="10">
        <v>0</v>
      </c>
      <c r="J199" s="9">
        <f t="shared" si="11"/>
        <v>0</v>
      </c>
    </row>
    <row r="200" spans="1:10" ht="15.95" customHeight="1" x14ac:dyDescent="0.25">
      <c r="A200" s="133" t="str">
        <f>'СВОД 2013'!$A200</f>
        <v>Колесникова О. В.</v>
      </c>
      <c r="B200" s="2">
        <v>175</v>
      </c>
      <c r="C200" s="18"/>
      <c r="D200" s="49">
        <f>Август!E200</f>
        <v>0</v>
      </c>
      <c r="E200" s="51"/>
      <c r="F200" s="7">
        <f t="shared" si="9"/>
        <v>0</v>
      </c>
      <c r="G200" s="23">
        <f>'СВОД 2013'!$B$221</f>
        <v>3.08</v>
      </c>
      <c r="H200" s="7">
        <f t="shared" si="10"/>
        <v>0</v>
      </c>
      <c r="I200" s="10">
        <v>0</v>
      </c>
      <c r="J200" s="9">
        <f t="shared" si="11"/>
        <v>0</v>
      </c>
    </row>
    <row r="201" spans="1:10" ht="15.95" customHeight="1" x14ac:dyDescent="0.25">
      <c r="A201" s="133" t="str">
        <f>'СВОД 2013'!$A201</f>
        <v>Объедкова О. А.</v>
      </c>
      <c r="B201" s="2">
        <v>176</v>
      </c>
      <c r="C201" s="18"/>
      <c r="D201" s="49">
        <f>Август!E201</f>
        <v>0</v>
      </c>
      <c r="E201" s="51"/>
      <c r="F201" s="7">
        <f t="shared" si="9"/>
        <v>0</v>
      </c>
      <c r="G201" s="23">
        <f>'СВОД 2013'!$B$221</f>
        <v>3.08</v>
      </c>
      <c r="H201" s="7">
        <f t="shared" si="10"/>
        <v>0</v>
      </c>
      <c r="I201" s="10">
        <v>0</v>
      </c>
      <c r="J201" s="9">
        <f t="shared" si="11"/>
        <v>0</v>
      </c>
    </row>
    <row r="202" spans="1:10" ht="15.95" customHeight="1" x14ac:dyDescent="0.25">
      <c r="A202" s="133" t="str">
        <f>'СВОД 2013'!$A202</f>
        <v>Певнева А. М.</v>
      </c>
      <c r="B202" s="2">
        <v>177</v>
      </c>
      <c r="C202" s="18"/>
      <c r="D202" s="49">
        <f>Август!E202</f>
        <v>0</v>
      </c>
      <c r="E202" s="51"/>
      <c r="F202" s="7">
        <f t="shared" si="9"/>
        <v>0</v>
      </c>
      <c r="G202" s="23">
        <f>'СВОД 2013'!$B$221</f>
        <v>3.08</v>
      </c>
      <c r="H202" s="7">
        <f t="shared" si="10"/>
        <v>0</v>
      </c>
      <c r="I202" s="10">
        <v>0</v>
      </c>
      <c r="J202" s="9">
        <f t="shared" si="11"/>
        <v>0</v>
      </c>
    </row>
    <row r="203" spans="1:10" ht="15.95" customHeight="1" x14ac:dyDescent="0.25">
      <c r="A203" s="133">
        <f>'СВОД 2013'!$A203</f>
        <v>0</v>
      </c>
      <c r="B203" s="2">
        <v>178</v>
      </c>
      <c r="C203" s="18"/>
      <c r="D203" s="49">
        <f>Август!E203</f>
        <v>0</v>
      </c>
      <c r="E203" s="51"/>
      <c r="F203" s="7">
        <f t="shared" si="9"/>
        <v>0</v>
      </c>
      <c r="G203" s="23">
        <f>'СВОД 2013'!$B$221</f>
        <v>3.08</v>
      </c>
      <c r="H203" s="7">
        <f t="shared" si="10"/>
        <v>0</v>
      </c>
      <c r="I203" s="10">
        <v>0</v>
      </c>
      <c r="J203" s="9">
        <f t="shared" si="11"/>
        <v>0</v>
      </c>
    </row>
    <row r="204" spans="1:10" ht="15.95" customHeight="1" x14ac:dyDescent="0.25">
      <c r="A204" s="133" t="str">
        <f>'СВОД 2013'!$A204</f>
        <v>Маркозян А.А.</v>
      </c>
      <c r="B204" s="2">
        <v>178</v>
      </c>
      <c r="C204" s="3" t="s">
        <v>120</v>
      </c>
      <c r="D204" s="49">
        <f>Август!E204</f>
        <v>0</v>
      </c>
      <c r="E204" s="51"/>
      <c r="F204" s="7">
        <f t="shared" si="9"/>
        <v>0</v>
      </c>
      <c r="G204" s="23">
        <f>'СВОД 2013'!$B$221</f>
        <v>3.08</v>
      </c>
      <c r="H204" s="7">
        <f t="shared" si="10"/>
        <v>0</v>
      </c>
      <c r="I204" s="10">
        <v>0</v>
      </c>
      <c r="J204" s="9">
        <f t="shared" si="11"/>
        <v>0</v>
      </c>
    </row>
    <row r="205" spans="1:10" ht="15.95" customHeight="1" x14ac:dyDescent="0.25">
      <c r="A205" s="133" t="str">
        <f>'СВОД 2013'!$A205</f>
        <v>Жуков А. Р.</v>
      </c>
      <c r="B205" s="3">
        <v>179</v>
      </c>
      <c r="C205" s="18"/>
      <c r="D205" s="49">
        <f>Август!E205</f>
        <v>0</v>
      </c>
      <c r="E205" s="51"/>
      <c r="F205" s="7">
        <f t="shared" si="9"/>
        <v>0</v>
      </c>
      <c r="G205" s="23">
        <f>'СВОД 2013'!$B$221</f>
        <v>3.08</v>
      </c>
      <c r="H205" s="7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133" t="str">
        <f>'СВОД 2013'!$A206</f>
        <v>Артемов В. Г.</v>
      </c>
      <c r="B206" s="2">
        <v>180</v>
      </c>
      <c r="C206" s="18"/>
      <c r="D206" s="49">
        <f>Август!E206</f>
        <v>621.66999999999996</v>
      </c>
      <c r="E206" s="51">
        <v>1158.24</v>
      </c>
      <c r="F206" s="7">
        <f t="shared" si="9"/>
        <v>536.57000000000005</v>
      </c>
      <c r="G206" s="23">
        <f>'СВОД 2013'!$B$221</f>
        <v>3.08</v>
      </c>
      <c r="H206" s="7">
        <f>ROUND(F206*G206,2)</f>
        <v>1652.64</v>
      </c>
      <c r="I206" s="10">
        <v>0</v>
      </c>
      <c r="J206" s="9">
        <f t="shared" si="11"/>
        <v>1652.64</v>
      </c>
    </row>
    <row r="207" spans="1:10" ht="15.95" customHeight="1" thickBot="1" x14ac:dyDescent="0.3">
      <c r="A207" s="135" t="str">
        <f>'СВОД 2013'!$A207</f>
        <v>Нуждина С. А.</v>
      </c>
      <c r="B207" s="120">
        <v>181</v>
      </c>
      <c r="C207" s="121"/>
      <c r="D207" s="122">
        <f>Август!E207</f>
        <v>2.58</v>
      </c>
      <c r="E207" s="123">
        <v>2.58</v>
      </c>
      <c r="F207" s="124">
        <f t="shared" si="9"/>
        <v>0</v>
      </c>
      <c r="G207" s="125">
        <f>'СВОД 2013'!$B$221</f>
        <v>3.08</v>
      </c>
      <c r="H207" s="124">
        <f t="shared" si="10"/>
        <v>0</v>
      </c>
      <c r="I207" s="126">
        <v>0</v>
      </c>
      <c r="J207" s="127">
        <f t="shared" si="11"/>
        <v>0</v>
      </c>
    </row>
    <row r="208" spans="1:10" ht="15.75" customHeight="1" x14ac:dyDescent="0.25">
      <c r="A208" s="55" t="str">
        <f>'СВОД 2013'!$A208</f>
        <v>Административное здание</v>
      </c>
      <c r="B208" s="56"/>
      <c r="C208" s="56"/>
      <c r="D208" s="50">
        <f>Август!E208</f>
        <v>521.78</v>
      </c>
      <c r="E208" s="57">
        <v>1218.3</v>
      </c>
      <c r="F208" s="7">
        <f>E208-D208</f>
        <v>696.52</v>
      </c>
      <c r="G208" s="7">
        <f>'СВОД 2013'!$B$221</f>
        <v>3.08</v>
      </c>
      <c r="H208" s="7">
        <f>ROUND(F208*G208,2)</f>
        <v>2145.2800000000002</v>
      </c>
      <c r="I208" s="29">
        <v>0</v>
      </c>
      <c r="J208" s="9">
        <f t="shared" si="11"/>
        <v>2145.2800000000002</v>
      </c>
    </row>
    <row r="209" spans="1:10" ht="15.75" x14ac:dyDescent="0.25">
      <c r="A209" s="47" t="str">
        <f>'СВОД 2013'!$A209</f>
        <v>КПП № 2</v>
      </c>
      <c r="B209" s="20"/>
      <c r="C209" s="20"/>
      <c r="D209" s="50">
        <f>Август!E209</f>
        <v>0.87</v>
      </c>
      <c r="E209" s="53">
        <v>0.87</v>
      </c>
      <c r="F209" s="7">
        <f>E209-D209</f>
        <v>0</v>
      </c>
      <c r="G209" s="7">
        <f>'СВОД 2013'!$B$221</f>
        <v>3.08</v>
      </c>
      <c r="H209" s="7">
        <f t="shared" si="10"/>
        <v>0</v>
      </c>
      <c r="I209" s="10">
        <v>0</v>
      </c>
      <c r="J209" s="9">
        <f t="shared" si="11"/>
        <v>0</v>
      </c>
    </row>
    <row r="210" spans="1:10" ht="15.75" x14ac:dyDescent="0.25">
      <c r="A210" s="47" t="str">
        <f>'СВОД 2013'!$A210</f>
        <v>Строительный городок</v>
      </c>
      <c r="B210" s="20"/>
      <c r="C210" s="20"/>
      <c r="D210" s="50">
        <v>0.72</v>
      </c>
      <c r="E210" s="53">
        <v>957.52</v>
      </c>
      <c r="F210" s="7">
        <f t="shared" ref="F210" si="12">E210-D210</f>
        <v>956.8</v>
      </c>
      <c r="G210" s="7">
        <f>'СВОД 2013'!$B$221</f>
        <v>3.08</v>
      </c>
      <c r="H210" s="7">
        <f t="shared" si="10"/>
        <v>2946.944</v>
      </c>
      <c r="I210" s="10">
        <v>0</v>
      </c>
      <c r="J210" s="9">
        <f t="shared" si="11"/>
        <v>2946.944</v>
      </c>
    </row>
    <row r="211" spans="1:10" ht="16.5" thickBot="1" x14ac:dyDescent="0.3">
      <c r="A211" s="136" t="s">
        <v>173</v>
      </c>
      <c r="B211" s="137"/>
      <c r="C211" s="137"/>
      <c r="D211" s="147">
        <v>0.57999999999999996</v>
      </c>
      <c r="E211" s="148">
        <v>957.52</v>
      </c>
      <c r="F211" s="138">
        <f t="shared" ref="F211" si="13">E211-D211</f>
        <v>956.93999999999994</v>
      </c>
      <c r="G211" s="138">
        <f>'СВОД 2013'!$B$221</f>
        <v>3.08</v>
      </c>
      <c r="H211" s="138">
        <f t="shared" ref="H211" si="14">F211*G211</f>
        <v>2947.3751999999999</v>
      </c>
      <c r="I211" s="126">
        <v>0</v>
      </c>
      <c r="J211" s="139">
        <f t="shared" ref="J211" si="15">H211-I211</f>
        <v>2947.3751999999999</v>
      </c>
    </row>
    <row r="212" spans="1:10" ht="16.5" hidden="1" thickBot="1" x14ac:dyDescent="0.3">
      <c r="A212" s="76"/>
      <c r="B212" s="77"/>
      <c r="C212" s="77"/>
      <c r="D212" s="54"/>
      <c r="E212" s="54"/>
      <c r="F212" s="54"/>
      <c r="G212" s="54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4"/>
      <c r="F213" s="25">
        <f>SUM(F2:F211)</f>
        <v>8760.8799999999992</v>
      </c>
      <c r="G213" s="98"/>
      <c r="H213" s="16">
        <f>SUM(H2:H211)</f>
        <v>26983.519199999992</v>
      </c>
      <c r="I213" s="16">
        <f>SUM(I2:I211)</f>
        <v>1138.3500000000001</v>
      </c>
      <c r="J213" s="16">
        <f>SUM(J2:J211)</f>
        <v>25845.169199999997</v>
      </c>
    </row>
    <row r="215" spans="1:10" x14ac:dyDescent="0.25">
      <c r="H215" s="113">
        <f>H213-H208-H210-H211</f>
        <v>18943.919999999995</v>
      </c>
    </row>
  </sheetData>
  <autoFilter ref="A1:J211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headerFooter>
    <oddHeader>&amp;C&amp;"Times New Roman,полужирный"&amp;16СЕНТЯБРЬ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5"/>
  <sheetViews>
    <sheetView workbookViewId="0">
      <pane ySplit="1" topLeftCell="A37" activePane="bottomLeft" state="frozen"/>
      <selection activeCell="F218" sqref="F218"/>
      <selection pane="bottomLeft" activeCell="I47" sqref="I47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133" t="str">
        <f>'СВОД 2013'!$A2</f>
        <v>Кузнецова О. Н.</v>
      </c>
      <c r="B2" s="1">
        <v>1</v>
      </c>
      <c r="C2" s="17"/>
      <c r="D2" s="49">
        <f>Сентябрь!E2</f>
        <v>0</v>
      </c>
      <c r="E2" s="50"/>
      <c r="F2" s="7">
        <f>E2-D2</f>
        <v>0</v>
      </c>
      <c r="G2" s="23">
        <f>'СВОД 2013'!$B$222</f>
        <v>3.11</v>
      </c>
      <c r="H2" s="7">
        <f>F2*G2</f>
        <v>0</v>
      </c>
      <c r="I2" s="71">
        <v>0</v>
      </c>
      <c r="J2" s="9">
        <f>H2-I2</f>
        <v>0</v>
      </c>
    </row>
    <row r="3" spans="1:10" ht="15.95" customHeight="1" x14ac:dyDescent="0.25">
      <c r="A3" s="133" t="str">
        <f>'СВОД 2013'!$A3</f>
        <v>Кузьмичева Е. В.</v>
      </c>
      <c r="B3" s="2">
        <v>1</v>
      </c>
      <c r="C3" s="2" t="s">
        <v>120</v>
      </c>
      <c r="D3" s="49">
        <f>Сентябрь!E3</f>
        <v>2.39</v>
      </c>
      <c r="E3" s="51">
        <v>2.39</v>
      </c>
      <c r="F3" s="7">
        <f t="shared" ref="F3:F67" si="0">E3-D3</f>
        <v>0</v>
      </c>
      <c r="G3" s="23">
        <f>'СВОД 2013'!$B$222</f>
        <v>3.11</v>
      </c>
      <c r="H3" s="7">
        <f>ROUND(F3*G3,2)</f>
        <v>0</v>
      </c>
      <c r="I3" s="72">
        <v>0</v>
      </c>
      <c r="J3" s="9">
        <f t="shared" ref="J3:J67" si="1">H3-I3</f>
        <v>0</v>
      </c>
    </row>
    <row r="4" spans="1:10" ht="15.95" customHeight="1" x14ac:dyDescent="0.25">
      <c r="A4" s="133">
        <f>'СВОД 2013'!$A4</f>
        <v>0</v>
      </c>
      <c r="B4" s="2">
        <v>2</v>
      </c>
      <c r="C4" s="18"/>
      <c r="D4" s="49">
        <f>Сентябрь!E4</f>
        <v>0</v>
      </c>
      <c r="E4" s="51"/>
      <c r="F4" s="7">
        <f>E4-D4</f>
        <v>0</v>
      </c>
      <c r="G4" s="23">
        <f>'СВОД 2013'!$B$222</f>
        <v>3.11</v>
      </c>
      <c r="H4" s="7">
        <f t="shared" ref="H4:H67" si="2">ROUND(F4*G4,2)</f>
        <v>0</v>
      </c>
      <c r="I4" s="72">
        <v>0</v>
      </c>
      <c r="J4" s="9">
        <f t="shared" si="1"/>
        <v>0</v>
      </c>
    </row>
    <row r="5" spans="1:10" ht="15.95" customHeight="1" x14ac:dyDescent="0.25">
      <c r="A5" s="133" t="str">
        <f>'СВОД 2013'!$A5</f>
        <v>Прохорова Т.М.</v>
      </c>
      <c r="B5" s="2">
        <v>2</v>
      </c>
      <c r="C5" s="2" t="s">
        <v>120</v>
      </c>
      <c r="D5" s="49">
        <f>Сентябрь!E5</f>
        <v>76.180000000000007</v>
      </c>
      <c r="E5" s="51">
        <v>204.98</v>
      </c>
      <c r="F5" s="7">
        <f t="shared" si="0"/>
        <v>128.79999999999998</v>
      </c>
      <c r="G5" s="23">
        <f>'СВОД 2013'!$B$222</f>
        <v>3.11</v>
      </c>
      <c r="H5" s="7">
        <f t="shared" si="2"/>
        <v>400.57</v>
      </c>
      <c r="I5" s="72">
        <v>0</v>
      </c>
      <c r="J5" s="9">
        <f t="shared" si="1"/>
        <v>400.57</v>
      </c>
    </row>
    <row r="6" spans="1:10" ht="15.95" customHeight="1" x14ac:dyDescent="0.25">
      <c r="A6" s="133" t="str">
        <f>'СВОД 2013'!$A6</f>
        <v>Керимова Г. Н.</v>
      </c>
      <c r="B6" s="1">
        <v>3</v>
      </c>
      <c r="C6" s="17"/>
      <c r="D6" s="49">
        <f>Сентябрь!E6</f>
        <v>0</v>
      </c>
      <c r="E6" s="51"/>
      <c r="F6" s="7">
        <f t="shared" si="0"/>
        <v>0</v>
      </c>
      <c r="G6" s="23">
        <f>'СВОД 2013'!$B$222</f>
        <v>3.11</v>
      </c>
      <c r="H6" s="7">
        <f t="shared" si="2"/>
        <v>0</v>
      </c>
      <c r="I6" s="72">
        <v>0</v>
      </c>
      <c r="J6" s="9">
        <f t="shared" si="1"/>
        <v>0</v>
      </c>
    </row>
    <row r="7" spans="1:10" ht="15.95" customHeight="1" x14ac:dyDescent="0.25">
      <c r="A7" s="133" t="str">
        <f>'СВОД 2013'!$A7</f>
        <v>Ходжаев Б. С.</v>
      </c>
      <c r="B7" s="1">
        <v>3</v>
      </c>
      <c r="C7" s="1" t="s">
        <v>120</v>
      </c>
      <c r="D7" s="49">
        <f>Сентябрь!E7</f>
        <v>0</v>
      </c>
      <c r="E7" s="51"/>
      <c r="F7" s="7">
        <f t="shared" si="0"/>
        <v>0</v>
      </c>
      <c r="G7" s="23">
        <f>'СВОД 2013'!$B$222</f>
        <v>3.11</v>
      </c>
      <c r="H7" s="7">
        <f t="shared" si="2"/>
        <v>0</v>
      </c>
      <c r="I7" s="72">
        <v>0</v>
      </c>
      <c r="J7" s="9">
        <f t="shared" si="1"/>
        <v>0</v>
      </c>
    </row>
    <row r="8" spans="1:10" ht="15.95" customHeight="1" x14ac:dyDescent="0.25">
      <c r="A8" s="133">
        <f>'СВОД 2013'!$A8</f>
        <v>0</v>
      </c>
      <c r="B8" s="1">
        <v>4</v>
      </c>
      <c r="C8" s="18"/>
      <c r="D8" s="49">
        <f>Сентябрь!E8</f>
        <v>0</v>
      </c>
      <c r="E8" s="51"/>
      <c r="F8" s="7">
        <f t="shared" si="0"/>
        <v>0</v>
      </c>
      <c r="G8" s="23">
        <f>'СВОД 2013'!$B$222</f>
        <v>3.11</v>
      </c>
      <c r="H8" s="7">
        <f t="shared" si="2"/>
        <v>0</v>
      </c>
      <c r="I8" s="72">
        <v>0</v>
      </c>
      <c r="J8" s="9">
        <f t="shared" si="1"/>
        <v>0</v>
      </c>
    </row>
    <row r="9" spans="1:10" ht="15.95" customHeight="1" x14ac:dyDescent="0.25">
      <c r="A9" s="133" t="str">
        <f>'СВОД 2013'!$A9</f>
        <v>Нечаев А. В.</v>
      </c>
      <c r="B9" s="2">
        <v>5</v>
      </c>
      <c r="C9" s="18"/>
      <c r="D9" s="49">
        <f>Сентябрь!E9</f>
        <v>0.86</v>
      </c>
      <c r="E9" s="51">
        <v>0.86</v>
      </c>
      <c r="F9" s="7">
        <f t="shared" si="0"/>
        <v>0</v>
      </c>
      <c r="G9" s="23">
        <f>'СВОД 2013'!$B$222</f>
        <v>3.11</v>
      </c>
      <c r="H9" s="7">
        <f t="shared" si="2"/>
        <v>0</v>
      </c>
      <c r="I9" s="72">
        <v>0</v>
      </c>
      <c r="J9" s="9">
        <f t="shared" si="1"/>
        <v>0</v>
      </c>
    </row>
    <row r="10" spans="1:10" ht="15.95" customHeight="1" x14ac:dyDescent="0.25">
      <c r="A10" s="133" t="str">
        <f>'СВОД 2013'!$A10</f>
        <v xml:space="preserve">Терентьев С. П. </v>
      </c>
      <c r="B10" s="2">
        <v>6</v>
      </c>
      <c r="C10" s="18"/>
      <c r="D10" s="49">
        <f>Сентябрь!E10</f>
        <v>221.69</v>
      </c>
      <c r="E10" s="51">
        <v>510.79</v>
      </c>
      <c r="F10" s="7">
        <f t="shared" si="0"/>
        <v>289.10000000000002</v>
      </c>
      <c r="G10" s="23">
        <f>'СВОД 2013'!$B$222</f>
        <v>3.11</v>
      </c>
      <c r="H10" s="7">
        <f t="shared" si="2"/>
        <v>899.1</v>
      </c>
      <c r="I10" s="72">
        <v>0</v>
      </c>
      <c r="J10" s="9">
        <f t="shared" si="1"/>
        <v>899.1</v>
      </c>
    </row>
    <row r="11" spans="1:10" ht="15.95" customHeight="1" x14ac:dyDescent="0.25">
      <c r="A11" s="133" t="str">
        <f>'СВОД 2013'!$A11</f>
        <v>Борозна М. В.</v>
      </c>
      <c r="B11" s="2">
        <v>7</v>
      </c>
      <c r="C11" s="18"/>
      <c r="D11" s="49">
        <f>Сентябрь!E11</f>
        <v>0</v>
      </c>
      <c r="E11" s="51"/>
      <c r="F11" s="7">
        <f t="shared" si="0"/>
        <v>0</v>
      </c>
      <c r="G11" s="23">
        <f>'СВОД 2013'!$B$222</f>
        <v>3.11</v>
      </c>
      <c r="H11" s="7">
        <f t="shared" si="2"/>
        <v>0</v>
      </c>
      <c r="I11" s="72">
        <v>0</v>
      </c>
      <c r="J11" s="9">
        <f t="shared" si="1"/>
        <v>0</v>
      </c>
    </row>
    <row r="12" spans="1:10" ht="15.95" customHeight="1" x14ac:dyDescent="0.25">
      <c r="A12" s="133" t="str">
        <f>'СВОД 2013'!$A12</f>
        <v>Дрезгунова А. В.</v>
      </c>
      <c r="B12" s="2">
        <v>8</v>
      </c>
      <c r="C12" s="18"/>
      <c r="D12" s="49">
        <f>Сентябрь!E12</f>
        <v>0.72</v>
      </c>
      <c r="E12" s="51">
        <v>0.72</v>
      </c>
      <c r="F12" s="7">
        <f t="shared" si="0"/>
        <v>0</v>
      </c>
      <c r="G12" s="23">
        <f>'СВОД 2013'!$B$222</f>
        <v>3.11</v>
      </c>
      <c r="H12" s="7">
        <f t="shared" si="2"/>
        <v>0</v>
      </c>
      <c r="I12" s="72">
        <v>0</v>
      </c>
      <c r="J12" s="9">
        <f t="shared" si="1"/>
        <v>0</v>
      </c>
    </row>
    <row r="13" spans="1:10" ht="15.95" customHeight="1" x14ac:dyDescent="0.25">
      <c r="A13" s="133" t="str">
        <f>'СВОД 2013'!$A13</f>
        <v>Селезова Э. Ю.</v>
      </c>
      <c r="B13" s="2">
        <v>9</v>
      </c>
      <c r="C13" s="18"/>
      <c r="D13" s="49">
        <v>0.71</v>
      </c>
      <c r="E13" s="51">
        <v>1.41</v>
      </c>
      <c r="F13" s="7">
        <f t="shared" si="0"/>
        <v>0.7</v>
      </c>
      <c r="G13" s="23">
        <f>'СВОД 2013'!$B$222</f>
        <v>3.11</v>
      </c>
      <c r="H13" s="7">
        <f t="shared" si="2"/>
        <v>2.1800000000000002</v>
      </c>
      <c r="I13" s="72">
        <v>0</v>
      </c>
      <c r="J13" s="9">
        <f t="shared" si="1"/>
        <v>2.1800000000000002</v>
      </c>
    </row>
    <row r="14" spans="1:10" ht="15.95" customHeight="1" x14ac:dyDescent="0.25">
      <c r="A14" s="133" t="str">
        <f>'СВОД 2013'!$A14</f>
        <v>Петкова М. С.</v>
      </c>
      <c r="B14" s="2">
        <v>9</v>
      </c>
      <c r="C14" s="2" t="s">
        <v>120</v>
      </c>
      <c r="D14" s="49">
        <f>Сентябрь!E14</f>
        <v>0</v>
      </c>
      <c r="E14" s="51"/>
      <c r="F14" s="7">
        <f t="shared" si="0"/>
        <v>0</v>
      </c>
      <c r="G14" s="23">
        <f>'СВОД 2013'!$B$222</f>
        <v>3.11</v>
      </c>
      <c r="H14" s="7">
        <f t="shared" si="2"/>
        <v>0</v>
      </c>
      <c r="I14" s="72">
        <v>0</v>
      </c>
      <c r="J14" s="9">
        <f t="shared" si="1"/>
        <v>0</v>
      </c>
    </row>
    <row r="15" spans="1:10" ht="15.95" customHeight="1" x14ac:dyDescent="0.25">
      <c r="A15" s="133" t="str">
        <f>'СВОД 2013'!$A15</f>
        <v>Сахаров С.А.</v>
      </c>
      <c r="B15" s="2">
        <v>10</v>
      </c>
      <c r="C15" s="18"/>
      <c r="D15" s="49">
        <f>Сентябрь!E15</f>
        <v>0</v>
      </c>
      <c r="E15" s="51"/>
      <c r="F15" s="7">
        <f t="shared" si="0"/>
        <v>0</v>
      </c>
      <c r="G15" s="23">
        <f>'СВОД 2013'!$B$222</f>
        <v>3.11</v>
      </c>
      <c r="H15" s="7">
        <f t="shared" si="2"/>
        <v>0</v>
      </c>
      <c r="I15" s="72">
        <v>0</v>
      </c>
      <c r="J15" s="9">
        <f t="shared" si="1"/>
        <v>0</v>
      </c>
    </row>
    <row r="16" spans="1:10" ht="15.95" customHeight="1" x14ac:dyDescent="0.25">
      <c r="A16" s="133" t="str">
        <f>'СВОД 2013'!$A16</f>
        <v>Артемов В. Г.</v>
      </c>
      <c r="B16" s="2">
        <v>11</v>
      </c>
      <c r="C16" s="18"/>
      <c r="D16" s="49">
        <f>Сентябрь!E16</f>
        <v>840.75</v>
      </c>
      <c r="E16" s="51">
        <v>1255.3900000000001</v>
      </c>
      <c r="F16" s="7">
        <f t="shared" si="0"/>
        <v>414.6400000000001</v>
      </c>
      <c r="G16" s="23">
        <f>'СВОД 2013'!$B$222</f>
        <v>3.11</v>
      </c>
      <c r="H16" s="7">
        <f t="shared" si="2"/>
        <v>1289.53</v>
      </c>
      <c r="I16" s="72">
        <v>0</v>
      </c>
      <c r="J16" s="9">
        <f t="shared" si="1"/>
        <v>1289.53</v>
      </c>
    </row>
    <row r="17" spans="1:10" ht="15.95" customHeight="1" x14ac:dyDescent="0.25">
      <c r="A17" s="133" t="str">
        <f>'СВОД 2013'!$A17</f>
        <v>Елизаров М.В.</v>
      </c>
      <c r="B17" s="2">
        <v>12</v>
      </c>
      <c r="C17" s="18"/>
      <c r="D17" s="49">
        <v>0.42</v>
      </c>
      <c r="E17" s="51">
        <v>1.1000000000000001</v>
      </c>
      <c r="F17" s="7">
        <f t="shared" si="0"/>
        <v>0.68000000000000016</v>
      </c>
      <c r="G17" s="23">
        <f>'СВОД 2013'!$B$222</f>
        <v>3.11</v>
      </c>
      <c r="H17" s="7">
        <f t="shared" si="2"/>
        <v>2.11</v>
      </c>
      <c r="I17" s="72">
        <v>0</v>
      </c>
      <c r="J17" s="9">
        <f t="shared" si="1"/>
        <v>2.11</v>
      </c>
    </row>
    <row r="18" spans="1:10" ht="15.95" customHeight="1" x14ac:dyDescent="0.25">
      <c r="A18" s="133">
        <f>'СВОД 2013'!$A18</f>
        <v>0</v>
      </c>
      <c r="B18" s="2">
        <v>12</v>
      </c>
      <c r="C18" s="3" t="s">
        <v>120</v>
      </c>
      <c r="D18" s="49">
        <f>Сентябрь!E18</f>
        <v>0</v>
      </c>
      <c r="E18" s="51"/>
      <c r="F18" s="7">
        <f t="shared" si="0"/>
        <v>0</v>
      </c>
      <c r="G18" s="23">
        <f>'СВОД 2013'!$B$222</f>
        <v>3.11</v>
      </c>
      <c r="H18" s="7">
        <f t="shared" si="2"/>
        <v>0</v>
      </c>
      <c r="I18" s="72">
        <v>0</v>
      </c>
      <c r="J18" s="9">
        <f t="shared" si="1"/>
        <v>0</v>
      </c>
    </row>
    <row r="19" spans="1:10" ht="15.95" customHeight="1" x14ac:dyDescent="0.25">
      <c r="A19" s="133" t="str">
        <f>'СВОД 2013'!$A19</f>
        <v>Новикова Е. В.</v>
      </c>
      <c r="B19" s="2">
        <v>13</v>
      </c>
      <c r="C19" s="18"/>
      <c r="D19" s="49">
        <f>Сентябрь!E19</f>
        <v>0.82</v>
      </c>
      <c r="E19" s="51">
        <v>0.82</v>
      </c>
      <c r="F19" s="7">
        <f t="shared" si="0"/>
        <v>0</v>
      </c>
      <c r="G19" s="23">
        <f>'СВОД 2013'!$B$222</f>
        <v>3.11</v>
      </c>
      <c r="H19" s="7">
        <f t="shared" si="2"/>
        <v>0</v>
      </c>
      <c r="I19" s="72">
        <v>0</v>
      </c>
      <c r="J19" s="9">
        <f t="shared" si="1"/>
        <v>0</v>
      </c>
    </row>
    <row r="20" spans="1:10" ht="15.95" customHeight="1" x14ac:dyDescent="0.25">
      <c r="A20" s="133" t="str">
        <f>'СВОД 2013'!$A20</f>
        <v>Арзамасцева С.В.</v>
      </c>
      <c r="B20" s="2">
        <v>14</v>
      </c>
      <c r="C20" s="18"/>
      <c r="D20" s="49">
        <f>Сентябрь!E20</f>
        <v>212.17</v>
      </c>
      <c r="E20" s="51">
        <v>375.92</v>
      </c>
      <c r="F20" s="7">
        <f t="shared" si="0"/>
        <v>163.75000000000003</v>
      </c>
      <c r="G20" s="23">
        <f>'СВОД 2013'!$B$222</f>
        <v>3.11</v>
      </c>
      <c r="H20" s="7">
        <f t="shared" si="2"/>
        <v>509.26</v>
      </c>
      <c r="I20" s="72">
        <v>0</v>
      </c>
      <c r="J20" s="9">
        <f t="shared" si="1"/>
        <v>509.26</v>
      </c>
    </row>
    <row r="21" spans="1:10" ht="15.95" customHeight="1" x14ac:dyDescent="0.25">
      <c r="A21" s="133" t="str">
        <f>'СВОД 2013'!$A21</f>
        <v>Котикова Т. В.</v>
      </c>
      <c r="B21" s="2">
        <v>15</v>
      </c>
      <c r="C21" s="18"/>
      <c r="D21" s="49">
        <f>Сентябрь!E21</f>
        <v>283.39999999999998</v>
      </c>
      <c r="E21" s="51">
        <v>341.71</v>
      </c>
      <c r="F21" s="7">
        <f t="shared" si="0"/>
        <v>58.31</v>
      </c>
      <c r="G21" s="23">
        <f>'СВОД 2013'!$B$222</f>
        <v>3.11</v>
      </c>
      <c r="H21" s="7">
        <f t="shared" si="2"/>
        <v>181.34</v>
      </c>
      <c r="I21" s="72">
        <v>0</v>
      </c>
      <c r="J21" s="9">
        <f t="shared" si="1"/>
        <v>181.34</v>
      </c>
    </row>
    <row r="22" spans="1:10" ht="15.95" customHeight="1" x14ac:dyDescent="0.25">
      <c r="A22" s="133" t="str">
        <f>'СВОД 2013'!$A22</f>
        <v>Пантелеева И.В.</v>
      </c>
      <c r="B22" s="2">
        <v>16</v>
      </c>
      <c r="C22" s="18"/>
      <c r="D22" s="49">
        <f>Сентябрь!E22</f>
        <v>0</v>
      </c>
      <c r="E22" s="51"/>
      <c r="F22" s="7">
        <f t="shared" si="0"/>
        <v>0</v>
      </c>
      <c r="G22" s="23">
        <f>'СВОД 2013'!$B$222</f>
        <v>3.11</v>
      </c>
      <c r="H22" s="7">
        <f t="shared" si="2"/>
        <v>0</v>
      </c>
      <c r="I22" s="72">
        <v>0</v>
      </c>
      <c r="J22" s="9">
        <f t="shared" si="1"/>
        <v>0</v>
      </c>
    </row>
    <row r="23" spans="1:10" ht="15.95" customHeight="1" x14ac:dyDescent="0.25">
      <c r="A23" s="133" t="str">
        <f>'СВОД 2013'!$A23</f>
        <v>Казымова Э. Б.</v>
      </c>
      <c r="B23" s="2">
        <v>16</v>
      </c>
      <c r="C23" s="2" t="s">
        <v>120</v>
      </c>
      <c r="D23" s="49">
        <f>Сентябрь!E23</f>
        <v>143.97999999999999</v>
      </c>
      <c r="E23" s="51">
        <v>444</v>
      </c>
      <c r="F23" s="7">
        <f t="shared" si="0"/>
        <v>300.02</v>
      </c>
      <c r="G23" s="23">
        <f>'СВОД 2013'!$B$222</f>
        <v>3.11</v>
      </c>
      <c r="H23" s="7">
        <f t="shared" si="2"/>
        <v>933.06</v>
      </c>
      <c r="I23" s="72">
        <v>1000</v>
      </c>
      <c r="J23" s="9">
        <f t="shared" si="1"/>
        <v>-66.940000000000055</v>
      </c>
    </row>
    <row r="24" spans="1:10" ht="15.95" customHeight="1" x14ac:dyDescent="0.25">
      <c r="A24" s="133" t="str">
        <f>'СВОД 2013'!$A24</f>
        <v>Новичкова С.Г.</v>
      </c>
      <c r="B24" s="2">
        <v>17</v>
      </c>
      <c r="C24" s="18"/>
      <c r="D24" s="49">
        <f>Сентябрь!E24</f>
        <v>420.52</v>
      </c>
      <c r="E24" s="51">
        <v>722.8</v>
      </c>
      <c r="F24" s="7">
        <f t="shared" si="0"/>
        <v>302.27999999999997</v>
      </c>
      <c r="G24" s="23">
        <f>'СВОД 2013'!$B$222</f>
        <v>3.11</v>
      </c>
      <c r="H24" s="7">
        <f t="shared" si="2"/>
        <v>940.09</v>
      </c>
      <c r="I24" s="72">
        <v>0</v>
      </c>
      <c r="J24" s="9">
        <f t="shared" si="1"/>
        <v>940.09</v>
      </c>
    </row>
    <row r="25" spans="1:10" ht="15.95" customHeight="1" x14ac:dyDescent="0.25">
      <c r="A25" s="133" t="str">
        <f>'СВОД 2013'!$A25</f>
        <v>Жилкин А.В.</v>
      </c>
      <c r="B25" s="2">
        <v>18</v>
      </c>
      <c r="C25" s="18"/>
      <c r="D25" s="49">
        <f>Сентябрь!E25</f>
        <v>2.79</v>
      </c>
      <c r="E25" s="51">
        <v>2.79</v>
      </c>
      <c r="F25" s="7">
        <f t="shared" si="0"/>
        <v>0</v>
      </c>
      <c r="G25" s="23">
        <f>'СВОД 2013'!$B$222</f>
        <v>3.11</v>
      </c>
      <c r="H25" s="7">
        <f t="shared" si="2"/>
        <v>0</v>
      </c>
      <c r="I25" s="72">
        <v>0</v>
      </c>
      <c r="J25" s="9">
        <f t="shared" si="1"/>
        <v>0</v>
      </c>
    </row>
    <row r="26" spans="1:10" ht="15.95" customHeight="1" x14ac:dyDescent="0.25">
      <c r="A26" s="133" t="str">
        <f>'СВОД 2013'!$A26</f>
        <v>Логуновская Л. В.</v>
      </c>
      <c r="B26" s="2">
        <v>19</v>
      </c>
      <c r="C26" s="18"/>
      <c r="D26" s="49">
        <f>Сентябрь!E26</f>
        <v>0</v>
      </c>
      <c r="E26" s="51"/>
      <c r="F26" s="7">
        <f t="shared" si="0"/>
        <v>0</v>
      </c>
      <c r="G26" s="23">
        <f>'СВОД 2013'!$B$222</f>
        <v>3.11</v>
      </c>
      <c r="H26" s="7">
        <f t="shared" si="2"/>
        <v>0</v>
      </c>
      <c r="I26" s="72">
        <v>0</v>
      </c>
      <c r="J26" s="9">
        <f t="shared" si="1"/>
        <v>0</v>
      </c>
    </row>
    <row r="27" spans="1:10" ht="15.95" customHeight="1" x14ac:dyDescent="0.25">
      <c r="A27" s="133" t="str">
        <f>'СВОД 2013'!$A27</f>
        <v>Пузько Л. А.</v>
      </c>
      <c r="B27" s="2">
        <v>20</v>
      </c>
      <c r="C27" s="18"/>
      <c r="D27" s="49">
        <f>Сентябрь!E27</f>
        <v>0</v>
      </c>
      <c r="E27" s="51"/>
      <c r="F27" s="7">
        <f t="shared" si="0"/>
        <v>0</v>
      </c>
      <c r="G27" s="23">
        <f>'СВОД 2013'!$B$222</f>
        <v>3.11</v>
      </c>
      <c r="H27" s="7">
        <f t="shared" si="2"/>
        <v>0</v>
      </c>
      <c r="I27" s="72">
        <v>0</v>
      </c>
      <c r="J27" s="9">
        <f t="shared" si="1"/>
        <v>0</v>
      </c>
    </row>
    <row r="28" spans="1:10" ht="15.95" customHeight="1" x14ac:dyDescent="0.25">
      <c r="A28" s="133" t="str">
        <f>'СВОД 2013'!$A28</f>
        <v>Гришина Ю.Н.</v>
      </c>
      <c r="B28" s="2">
        <v>21</v>
      </c>
      <c r="C28" s="18"/>
      <c r="D28" s="49">
        <f>Сентябрь!E28</f>
        <v>160.29</v>
      </c>
      <c r="E28" s="51">
        <v>238.78</v>
      </c>
      <c r="F28" s="7">
        <f t="shared" si="0"/>
        <v>78.490000000000009</v>
      </c>
      <c r="G28" s="23">
        <f>'СВОД 2013'!$B$222</f>
        <v>3.11</v>
      </c>
      <c r="H28" s="7">
        <f t="shared" si="2"/>
        <v>244.1</v>
      </c>
      <c r="I28" s="72">
        <v>0</v>
      </c>
      <c r="J28" s="9">
        <f t="shared" si="1"/>
        <v>244.1</v>
      </c>
    </row>
    <row r="29" spans="1:10" ht="15.95" customHeight="1" x14ac:dyDescent="0.25">
      <c r="A29" s="133" t="str">
        <f>'СВОД 2013'!$A29</f>
        <v>Агуреев А. Н.</v>
      </c>
      <c r="B29" s="2">
        <v>22</v>
      </c>
      <c r="C29" s="18"/>
      <c r="D29" s="49">
        <f>Сентябрь!E29</f>
        <v>8.65</v>
      </c>
      <c r="E29" s="51">
        <v>118.73</v>
      </c>
      <c r="F29" s="7">
        <f t="shared" si="0"/>
        <v>110.08</v>
      </c>
      <c r="G29" s="23">
        <f>'СВОД 2013'!$B$222</f>
        <v>3.11</v>
      </c>
      <c r="H29" s="7">
        <f t="shared" si="2"/>
        <v>342.35</v>
      </c>
      <c r="I29" s="72">
        <v>0</v>
      </c>
      <c r="J29" s="9">
        <f t="shared" si="1"/>
        <v>342.35</v>
      </c>
    </row>
    <row r="30" spans="1:10" ht="15.95" customHeight="1" x14ac:dyDescent="0.25">
      <c r="A30" s="133" t="str">
        <f>'СВОД 2013'!$A30</f>
        <v>Берлизова Е. Ю.</v>
      </c>
      <c r="B30" s="2">
        <v>22</v>
      </c>
      <c r="C30" s="2" t="s">
        <v>120</v>
      </c>
      <c r="D30" s="49">
        <f>Сентябрь!E30</f>
        <v>1.08</v>
      </c>
      <c r="E30" s="51">
        <v>1.08</v>
      </c>
      <c r="F30" s="7">
        <f t="shared" si="0"/>
        <v>0</v>
      </c>
      <c r="G30" s="23">
        <f>'СВОД 2013'!$B$222</f>
        <v>3.11</v>
      </c>
      <c r="H30" s="7">
        <f t="shared" si="2"/>
        <v>0</v>
      </c>
      <c r="I30" s="72">
        <v>0</v>
      </c>
      <c r="J30" s="9">
        <f t="shared" si="1"/>
        <v>0</v>
      </c>
    </row>
    <row r="31" spans="1:10" ht="15.95" customHeight="1" x14ac:dyDescent="0.25">
      <c r="A31" s="134" t="str">
        <f>'СВОД 2013'!$A31</f>
        <v>Вдовыдченко Н. А.</v>
      </c>
      <c r="B31" s="2">
        <v>23</v>
      </c>
      <c r="C31" s="18"/>
      <c r="D31" s="49">
        <f>Сентябрь!E31</f>
        <v>0</v>
      </c>
      <c r="E31" s="51"/>
      <c r="F31" s="7">
        <f t="shared" si="0"/>
        <v>0</v>
      </c>
      <c r="G31" s="23">
        <f>'СВОД 2013'!$B$222</f>
        <v>3.11</v>
      </c>
      <c r="H31" s="7">
        <f t="shared" si="2"/>
        <v>0</v>
      </c>
      <c r="I31" s="72">
        <v>0</v>
      </c>
      <c r="J31" s="9">
        <f t="shared" si="1"/>
        <v>0</v>
      </c>
    </row>
    <row r="32" spans="1:10" ht="15.95" customHeight="1" x14ac:dyDescent="0.25">
      <c r="A32" s="133" t="str">
        <f>'СВОД 2013'!$A32</f>
        <v>Фомичева О. И.</v>
      </c>
      <c r="B32" s="2">
        <v>23</v>
      </c>
      <c r="C32" s="2" t="s">
        <v>120</v>
      </c>
      <c r="D32" s="49">
        <f>Сентябрь!E32</f>
        <v>0</v>
      </c>
      <c r="E32" s="51"/>
      <c r="F32" s="7">
        <f t="shared" si="0"/>
        <v>0</v>
      </c>
      <c r="G32" s="23">
        <f>'СВОД 2013'!$B$222</f>
        <v>3.11</v>
      </c>
      <c r="H32" s="7">
        <f t="shared" si="2"/>
        <v>0</v>
      </c>
      <c r="I32" s="72">
        <v>0</v>
      </c>
      <c r="J32" s="9">
        <f t="shared" si="1"/>
        <v>0</v>
      </c>
    </row>
    <row r="33" spans="1:10" ht="15.95" customHeight="1" x14ac:dyDescent="0.25">
      <c r="A33" s="133" t="str">
        <f>'СВОД 2013'!$A33</f>
        <v>Ложкина Е. А.</v>
      </c>
      <c r="B33" s="2">
        <v>24</v>
      </c>
      <c r="C33" s="18"/>
      <c r="D33" s="49">
        <v>3.12</v>
      </c>
      <c r="E33" s="51">
        <v>3.23</v>
      </c>
      <c r="F33" s="7">
        <f t="shared" si="0"/>
        <v>0.10999999999999988</v>
      </c>
      <c r="G33" s="23">
        <f>'СВОД 2013'!$B$222</f>
        <v>3.11</v>
      </c>
      <c r="H33" s="7">
        <f t="shared" si="2"/>
        <v>0.34</v>
      </c>
      <c r="I33" s="72">
        <v>0</v>
      </c>
      <c r="J33" s="9">
        <f t="shared" si="1"/>
        <v>0.34</v>
      </c>
    </row>
    <row r="34" spans="1:10" ht="15.95" customHeight="1" x14ac:dyDescent="0.25">
      <c r="A34" s="133" t="str">
        <f>'СВОД 2013'!$A34</f>
        <v>Орлова С. В.</v>
      </c>
      <c r="B34" s="2">
        <v>25</v>
      </c>
      <c r="C34" s="18"/>
      <c r="D34" s="49">
        <f>Сентябрь!E34</f>
        <v>0</v>
      </c>
      <c r="E34" s="51"/>
      <c r="F34" s="7">
        <f t="shared" si="0"/>
        <v>0</v>
      </c>
      <c r="G34" s="23">
        <f>'СВОД 2013'!$B$222</f>
        <v>3.11</v>
      </c>
      <c r="H34" s="7">
        <f t="shared" si="2"/>
        <v>0</v>
      </c>
      <c r="I34" s="72">
        <v>0</v>
      </c>
      <c r="J34" s="9">
        <f t="shared" si="1"/>
        <v>0</v>
      </c>
    </row>
    <row r="35" spans="1:10" ht="15.95" customHeight="1" x14ac:dyDescent="0.25">
      <c r="A35" s="133" t="str">
        <f>'СВОД 2013'!$A35</f>
        <v>Гончарова М.В.</v>
      </c>
      <c r="B35" s="2">
        <v>26</v>
      </c>
      <c r="C35" s="18"/>
      <c r="D35" s="49">
        <f>Сентябрь!E35</f>
        <v>6.81</v>
      </c>
      <c r="E35" s="51">
        <v>7.23</v>
      </c>
      <c r="F35" s="7">
        <f t="shared" si="0"/>
        <v>0.42000000000000082</v>
      </c>
      <c r="G35" s="23">
        <f>'СВОД 2013'!$B$222</f>
        <v>3.11</v>
      </c>
      <c r="H35" s="7">
        <f t="shared" si="2"/>
        <v>1.31</v>
      </c>
      <c r="I35" s="72">
        <v>0</v>
      </c>
      <c r="J35" s="9">
        <f t="shared" si="1"/>
        <v>1.31</v>
      </c>
    </row>
    <row r="36" spans="1:10" ht="15.95" customHeight="1" x14ac:dyDescent="0.25">
      <c r="A36" s="133" t="str">
        <f>'СВОД 2013'!$A36</f>
        <v>Куранова А.С.</v>
      </c>
      <c r="B36" s="2">
        <v>27</v>
      </c>
      <c r="C36" s="18"/>
      <c r="D36" s="49">
        <f>Сентябрь!E36</f>
        <v>0</v>
      </c>
      <c r="E36" s="51"/>
      <c r="F36" s="7">
        <f t="shared" si="0"/>
        <v>0</v>
      </c>
      <c r="G36" s="23">
        <f>'СВОД 2013'!$B$222</f>
        <v>3.11</v>
      </c>
      <c r="H36" s="7">
        <f t="shared" si="2"/>
        <v>0</v>
      </c>
      <c r="I36" s="72">
        <v>0</v>
      </c>
      <c r="J36" s="9">
        <f t="shared" si="1"/>
        <v>0</v>
      </c>
    </row>
    <row r="37" spans="1:10" ht="15.95" customHeight="1" x14ac:dyDescent="0.25">
      <c r="A37" s="133" t="str">
        <f>'СВОД 2013'!$A37</f>
        <v>Тихомирова С. А.</v>
      </c>
      <c r="B37" s="2">
        <v>28</v>
      </c>
      <c r="C37" s="18"/>
      <c r="D37" s="49">
        <f>Сентябрь!E37</f>
        <v>0</v>
      </c>
      <c r="E37" s="51"/>
      <c r="F37" s="7">
        <f t="shared" si="0"/>
        <v>0</v>
      </c>
      <c r="G37" s="23">
        <f>'СВОД 2013'!$B$222</f>
        <v>3.11</v>
      </c>
      <c r="H37" s="7">
        <f t="shared" si="2"/>
        <v>0</v>
      </c>
      <c r="I37" s="72">
        <v>0</v>
      </c>
      <c r="J37" s="9">
        <f t="shared" si="1"/>
        <v>0</v>
      </c>
    </row>
    <row r="38" spans="1:10" ht="15.95" customHeight="1" x14ac:dyDescent="0.25">
      <c r="A38" s="133">
        <f>'СВОД 2013'!$A38</f>
        <v>0</v>
      </c>
      <c r="B38" s="2">
        <v>29</v>
      </c>
      <c r="C38" s="18"/>
      <c r="D38" s="49">
        <f>Сентябрь!E38</f>
        <v>0</v>
      </c>
      <c r="E38" s="51"/>
      <c r="F38" s="7">
        <f t="shared" si="0"/>
        <v>0</v>
      </c>
      <c r="G38" s="23">
        <f>'СВОД 2013'!$B$222</f>
        <v>3.11</v>
      </c>
      <c r="H38" s="7">
        <f t="shared" si="2"/>
        <v>0</v>
      </c>
      <c r="I38" s="72">
        <v>0</v>
      </c>
      <c r="J38" s="9">
        <f t="shared" si="1"/>
        <v>0</v>
      </c>
    </row>
    <row r="39" spans="1:10" ht="15.95" customHeight="1" x14ac:dyDescent="0.25">
      <c r="A39" s="133" t="str">
        <f>'СВОД 2013'!$A39</f>
        <v>Еркин А. М.</v>
      </c>
      <c r="B39" s="2">
        <v>30</v>
      </c>
      <c r="C39" s="18"/>
      <c r="D39" s="49">
        <v>0.79</v>
      </c>
      <c r="E39" s="51">
        <v>149.30000000000001</v>
      </c>
      <c r="F39" s="7">
        <f t="shared" si="0"/>
        <v>148.51000000000002</v>
      </c>
      <c r="G39" s="23">
        <f>'СВОД 2013'!$B$222</f>
        <v>3.11</v>
      </c>
      <c r="H39" s="7">
        <f t="shared" si="2"/>
        <v>461.87</v>
      </c>
      <c r="I39" s="72">
        <v>0</v>
      </c>
      <c r="J39" s="9">
        <f t="shared" si="1"/>
        <v>461.87</v>
      </c>
    </row>
    <row r="40" spans="1:10" ht="15.95" customHeight="1" x14ac:dyDescent="0.25">
      <c r="A40" s="133" t="str">
        <f>'СВОД 2013'!$A40</f>
        <v>Еркин А. М.</v>
      </c>
      <c r="B40" s="2">
        <v>30</v>
      </c>
      <c r="C40" s="2" t="s">
        <v>120</v>
      </c>
      <c r="D40" s="49">
        <f>Сентябрь!E40</f>
        <v>0</v>
      </c>
      <c r="E40" s="51"/>
      <c r="F40" s="7">
        <f t="shared" si="0"/>
        <v>0</v>
      </c>
      <c r="G40" s="23">
        <f>'СВОД 2013'!$B$222</f>
        <v>3.11</v>
      </c>
      <c r="H40" s="7">
        <f t="shared" si="2"/>
        <v>0</v>
      </c>
      <c r="I40" s="72">
        <v>0</v>
      </c>
      <c r="J40" s="9">
        <f t="shared" si="1"/>
        <v>0</v>
      </c>
    </row>
    <row r="41" spans="1:10" ht="15.95" customHeight="1" x14ac:dyDescent="0.25">
      <c r="A41" s="133" t="str">
        <f>'СВОД 2013'!$A41</f>
        <v>Стрелин А. И.</v>
      </c>
      <c r="B41" s="2">
        <v>31</v>
      </c>
      <c r="C41" s="18"/>
      <c r="D41" s="49">
        <f>Сентябрь!E41</f>
        <v>0</v>
      </c>
      <c r="E41" s="51"/>
      <c r="F41" s="7">
        <f t="shared" si="0"/>
        <v>0</v>
      </c>
      <c r="G41" s="23">
        <f>'СВОД 2013'!$B$222</f>
        <v>3.11</v>
      </c>
      <c r="H41" s="7">
        <f t="shared" si="2"/>
        <v>0</v>
      </c>
      <c r="I41" s="72">
        <v>0</v>
      </c>
      <c r="J41" s="9">
        <f t="shared" si="1"/>
        <v>0</v>
      </c>
    </row>
    <row r="42" spans="1:10" ht="15.95" customHeight="1" x14ac:dyDescent="0.25">
      <c r="A42" s="133" t="str">
        <f>'СВОД 2013'!$A42</f>
        <v>Еркин А. М.</v>
      </c>
      <c r="B42" s="2">
        <v>31</v>
      </c>
      <c r="C42" s="2" t="s">
        <v>120</v>
      </c>
      <c r="D42" s="49">
        <f>Сентябрь!E42</f>
        <v>0</v>
      </c>
      <c r="E42" s="51"/>
      <c r="F42" s="7">
        <f t="shared" si="0"/>
        <v>0</v>
      </c>
      <c r="G42" s="23">
        <f>'СВОД 2013'!$B$222</f>
        <v>3.11</v>
      </c>
      <c r="H42" s="7">
        <f t="shared" si="2"/>
        <v>0</v>
      </c>
      <c r="I42" s="72">
        <v>0</v>
      </c>
      <c r="J42" s="9">
        <f t="shared" si="1"/>
        <v>0</v>
      </c>
    </row>
    <row r="43" spans="1:10" ht="15.95" customHeight="1" x14ac:dyDescent="0.25">
      <c r="A43" s="133" t="str">
        <f>'СВОД 2013'!$A43</f>
        <v>Кистяева Е. А.</v>
      </c>
      <c r="B43" s="2">
        <v>32</v>
      </c>
      <c r="C43" s="18"/>
      <c r="D43" s="49">
        <f>Сентябрь!E43</f>
        <v>0</v>
      </c>
      <c r="E43" s="51"/>
      <c r="F43" s="7">
        <f t="shared" si="0"/>
        <v>0</v>
      </c>
      <c r="G43" s="23">
        <f>'СВОД 2013'!$B$222</f>
        <v>3.11</v>
      </c>
      <c r="H43" s="7">
        <f t="shared" si="2"/>
        <v>0</v>
      </c>
      <c r="I43" s="72">
        <v>0</v>
      </c>
      <c r="J43" s="9">
        <f t="shared" si="1"/>
        <v>0</v>
      </c>
    </row>
    <row r="44" spans="1:10" ht="15.95" customHeight="1" x14ac:dyDescent="0.25">
      <c r="A44" s="133" t="str">
        <f>'СВОД 2013'!$A44</f>
        <v>Гладкова Т. С.</v>
      </c>
      <c r="B44" s="2">
        <v>33</v>
      </c>
      <c r="C44" s="18"/>
      <c r="D44" s="49">
        <f>Сентябрь!E44</f>
        <v>0</v>
      </c>
      <c r="E44" s="51"/>
      <c r="F44" s="7">
        <f t="shared" si="0"/>
        <v>0</v>
      </c>
      <c r="G44" s="23">
        <f>'СВОД 2013'!$B$222</f>
        <v>3.11</v>
      </c>
      <c r="H44" s="7">
        <f t="shared" si="2"/>
        <v>0</v>
      </c>
      <c r="I44" s="72">
        <v>0</v>
      </c>
      <c r="J44" s="9">
        <f t="shared" si="1"/>
        <v>0</v>
      </c>
    </row>
    <row r="45" spans="1:10" ht="15.95" customHeight="1" x14ac:dyDescent="0.25">
      <c r="A45" s="133" t="str">
        <f>'СВОД 2013'!$A45</f>
        <v>Чумаков Е. С.</v>
      </c>
      <c r="B45" s="2">
        <v>34</v>
      </c>
      <c r="C45" s="18"/>
      <c r="D45" s="49">
        <f>Сентябрь!E45</f>
        <v>0</v>
      </c>
      <c r="E45" s="51"/>
      <c r="F45" s="7">
        <f t="shared" si="0"/>
        <v>0</v>
      </c>
      <c r="G45" s="23">
        <f>'СВОД 2013'!$B$222</f>
        <v>3.11</v>
      </c>
      <c r="H45" s="7">
        <f t="shared" si="2"/>
        <v>0</v>
      </c>
      <c r="I45" s="72">
        <v>0</v>
      </c>
      <c r="J45" s="9">
        <f t="shared" si="1"/>
        <v>0</v>
      </c>
    </row>
    <row r="46" spans="1:10" ht="15.95" customHeight="1" x14ac:dyDescent="0.25">
      <c r="A46" s="133" t="str">
        <f>'СВОД 2013'!$A46</f>
        <v>Овчаренко И. А.</v>
      </c>
      <c r="B46" s="2">
        <v>35</v>
      </c>
      <c r="C46" s="18"/>
      <c r="D46" s="49">
        <f>Сентябрь!E46</f>
        <v>0</v>
      </c>
      <c r="E46" s="51"/>
      <c r="F46" s="7">
        <f t="shared" si="0"/>
        <v>0</v>
      </c>
      <c r="G46" s="23">
        <f>'СВОД 2013'!$B$222</f>
        <v>3.11</v>
      </c>
      <c r="H46" s="7">
        <f t="shared" si="2"/>
        <v>0</v>
      </c>
      <c r="I46" s="72">
        <v>0</v>
      </c>
      <c r="J46" s="9">
        <f t="shared" si="1"/>
        <v>0</v>
      </c>
    </row>
    <row r="47" spans="1:10" ht="15.95" customHeight="1" x14ac:dyDescent="0.25">
      <c r="A47" s="133" t="str">
        <f>'СВОД 2013'!$A47</f>
        <v>Никкель М. Н.</v>
      </c>
      <c r="B47" s="2">
        <v>36</v>
      </c>
      <c r="C47" s="18"/>
      <c r="D47" s="49">
        <f>Сентябрь!E47</f>
        <v>1123.07</v>
      </c>
      <c r="E47" s="51">
        <v>2872.86</v>
      </c>
      <c r="F47" s="7">
        <f t="shared" si="0"/>
        <v>1749.7900000000002</v>
      </c>
      <c r="G47" s="23">
        <f>'СВОД 2013'!$B$222</f>
        <v>3.11</v>
      </c>
      <c r="H47" s="7">
        <f t="shared" si="2"/>
        <v>5441.85</v>
      </c>
      <c r="I47" s="72">
        <v>0</v>
      </c>
      <c r="J47" s="9">
        <f t="shared" si="1"/>
        <v>5441.85</v>
      </c>
    </row>
    <row r="48" spans="1:10" ht="15.95" customHeight="1" x14ac:dyDescent="0.25">
      <c r="A48" s="133" t="str">
        <f>'СВОД 2013'!$A48</f>
        <v>Клокова Т. Е.</v>
      </c>
      <c r="B48" s="2">
        <v>37</v>
      </c>
      <c r="C48" s="18"/>
      <c r="D48" s="49">
        <f>Сентябрь!E48</f>
        <v>0</v>
      </c>
      <c r="E48" s="51"/>
      <c r="F48" s="7">
        <f t="shared" si="0"/>
        <v>0</v>
      </c>
      <c r="G48" s="23">
        <f>'СВОД 2013'!$B$222</f>
        <v>3.11</v>
      </c>
      <c r="H48" s="7">
        <f t="shared" si="2"/>
        <v>0</v>
      </c>
      <c r="I48" s="72">
        <v>0</v>
      </c>
      <c r="J48" s="9">
        <f t="shared" si="1"/>
        <v>0</v>
      </c>
    </row>
    <row r="49" spans="1:10" ht="15.95" customHeight="1" x14ac:dyDescent="0.25">
      <c r="A49" s="133" t="str">
        <f>'СВОД 2013'!$A49</f>
        <v>Волкова Ю.С.</v>
      </c>
      <c r="B49" s="2">
        <v>38</v>
      </c>
      <c r="C49" s="18"/>
      <c r="D49" s="49">
        <f>Сентябрь!E49</f>
        <v>78.709999999999994</v>
      </c>
      <c r="E49" s="51">
        <v>79.17</v>
      </c>
      <c r="F49" s="7">
        <f t="shared" si="0"/>
        <v>0.46000000000000796</v>
      </c>
      <c r="G49" s="23">
        <f>'СВОД 2013'!$B$222</f>
        <v>3.11</v>
      </c>
      <c r="H49" s="7">
        <f t="shared" si="2"/>
        <v>1.43</v>
      </c>
      <c r="I49" s="72">
        <v>0</v>
      </c>
      <c r="J49" s="9">
        <f t="shared" si="1"/>
        <v>1.43</v>
      </c>
    </row>
    <row r="50" spans="1:10" ht="15.95" customHeight="1" x14ac:dyDescent="0.25">
      <c r="A50" s="133" t="str">
        <f>'СВОД 2013'!$A50</f>
        <v>Третяк Ю. М.</v>
      </c>
      <c r="B50" s="2">
        <v>39</v>
      </c>
      <c r="C50" s="18"/>
      <c r="D50" s="49">
        <f>Сентябрь!E50</f>
        <v>0</v>
      </c>
      <c r="E50" s="51">
        <v>0</v>
      </c>
      <c r="F50" s="7">
        <f t="shared" si="0"/>
        <v>0</v>
      </c>
      <c r="G50" s="23">
        <f>'СВОД 2013'!$B$222</f>
        <v>3.11</v>
      </c>
      <c r="H50" s="7">
        <f t="shared" si="2"/>
        <v>0</v>
      </c>
      <c r="I50" s="72">
        <v>0</v>
      </c>
      <c r="J50" s="9">
        <f t="shared" si="1"/>
        <v>0</v>
      </c>
    </row>
    <row r="51" spans="1:10" ht="15.95" customHeight="1" x14ac:dyDescent="0.25">
      <c r="A51" s="133" t="str">
        <f>'СВОД 2013'!$A51</f>
        <v>Назаркин Ю. А.</v>
      </c>
      <c r="B51" s="2">
        <v>39</v>
      </c>
      <c r="C51" s="2" t="s">
        <v>120</v>
      </c>
      <c r="D51" s="49">
        <f>Сентябрь!E51</f>
        <v>20.13</v>
      </c>
      <c r="E51" s="51">
        <v>30.63</v>
      </c>
      <c r="F51" s="7">
        <f t="shared" si="0"/>
        <v>10.5</v>
      </c>
      <c r="G51" s="23">
        <f>'СВОД 2013'!$B$222</f>
        <v>3.11</v>
      </c>
      <c r="H51" s="7">
        <f t="shared" si="2"/>
        <v>32.659999999999997</v>
      </c>
      <c r="I51" s="72">
        <v>0</v>
      </c>
      <c r="J51" s="9">
        <f t="shared" si="1"/>
        <v>32.659999999999997</v>
      </c>
    </row>
    <row r="52" spans="1:10" ht="15.95" customHeight="1" x14ac:dyDescent="0.25">
      <c r="A52" s="133" t="str">
        <f>'СВОД 2013'!$A52</f>
        <v>Ибраева О. В.</v>
      </c>
      <c r="B52" s="2">
        <v>40</v>
      </c>
      <c r="C52" s="18"/>
      <c r="D52" s="49">
        <f>Сентябрь!E52</f>
        <v>0</v>
      </c>
      <c r="E52" s="51"/>
      <c r="F52" s="7">
        <f t="shared" si="0"/>
        <v>0</v>
      </c>
      <c r="G52" s="23">
        <f>'СВОД 2013'!$B$222</f>
        <v>3.11</v>
      </c>
      <c r="H52" s="7">
        <f t="shared" si="2"/>
        <v>0</v>
      </c>
      <c r="I52" s="72">
        <v>0</v>
      </c>
      <c r="J52" s="9">
        <f t="shared" si="1"/>
        <v>0</v>
      </c>
    </row>
    <row r="53" spans="1:10" ht="15.95" customHeight="1" x14ac:dyDescent="0.25">
      <c r="A53" s="133" t="str">
        <f>'СВОД 2013'!$A53</f>
        <v>Лустова П. Н.</v>
      </c>
      <c r="B53" s="2">
        <v>40</v>
      </c>
      <c r="C53" s="2" t="s">
        <v>120</v>
      </c>
      <c r="D53" s="49">
        <f>Сентябрь!E53</f>
        <v>0</v>
      </c>
      <c r="E53" s="51"/>
      <c r="F53" s="7">
        <f t="shared" si="0"/>
        <v>0</v>
      </c>
      <c r="G53" s="23">
        <f>'СВОД 2013'!$B$222</f>
        <v>3.11</v>
      </c>
      <c r="H53" s="7">
        <f t="shared" si="2"/>
        <v>0</v>
      </c>
      <c r="I53" s="72">
        <v>0</v>
      </c>
      <c r="J53" s="9">
        <f t="shared" si="1"/>
        <v>0</v>
      </c>
    </row>
    <row r="54" spans="1:10" ht="15.95" customHeight="1" x14ac:dyDescent="0.25">
      <c r="A54" s="133" t="str">
        <f>'СВОД 2013'!$A54</f>
        <v>Алексеева Г. М.</v>
      </c>
      <c r="B54" s="2">
        <v>41</v>
      </c>
      <c r="C54" s="18"/>
      <c r="D54" s="49">
        <f>Сентябрь!E54</f>
        <v>0</v>
      </c>
      <c r="E54" s="51"/>
      <c r="F54" s="7">
        <f t="shared" si="0"/>
        <v>0</v>
      </c>
      <c r="G54" s="23">
        <f>'СВОД 2013'!$B$222</f>
        <v>3.11</v>
      </c>
      <c r="H54" s="7">
        <f t="shared" si="2"/>
        <v>0</v>
      </c>
      <c r="I54" s="72">
        <v>0</v>
      </c>
      <c r="J54" s="9">
        <f t="shared" si="1"/>
        <v>0</v>
      </c>
    </row>
    <row r="55" spans="1:10" ht="15.95" customHeight="1" x14ac:dyDescent="0.25">
      <c r="A55" s="133" t="str">
        <f>'СВОД 2013'!$A55</f>
        <v>Лифанов А. А.</v>
      </c>
      <c r="B55" s="2">
        <v>42</v>
      </c>
      <c r="C55" s="18"/>
      <c r="D55" s="49">
        <f>Сентябрь!E55</f>
        <v>34.270000000000003</v>
      </c>
      <c r="E55" s="51">
        <v>187.33</v>
      </c>
      <c r="F55" s="7">
        <f t="shared" si="0"/>
        <v>153.06</v>
      </c>
      <c r="G55" s="23">
        <f>'СВОД 2013'!$B$222</f>
        <v>3.11</v>
      </c>
      <c r="H55" s="7">
        <f t="shared" si="2"/>
        <v>476.02</v>
      </c>
      <c r="I55" s="72">
        <v>0</v>
      </c>
      <c r="J55" s="9">
        <f t="shared" si="1"/>
        <v>476.02</v>
      </c>
    </row>
    <row r="56" spans="1:10" ht="15.95" customHeight="1" x14ac:dyDescent="0.25">
      <c r="A56" s="133" t="str">
        <f>'СВОД 2013'!$A56</f>
        <v>Завалов А. А.</v>
      </c>
      <c r="B56" s="2">
        <v>43</v>
      </c>
      <c r="C56" s="18"/>
      <c r="D56" s="49">
        <f>Сентябрь!E56</f>
        <v>0</v>
      </c>
      <c r="E56" s="51"/>
      <c r="F56" s="7">
        <f t="shared" si="0"/>
        <v>0</v>
      </c>
      <c r="G56" s="23">
        <f>'СВОД 2013'!$B$222</f>
        <v>3.11</v>
      </c>
      <c r="H56" s="7">
        <f t="shared" si="2"/>
        <v>0</v>
      </c>
      <c r="I56" s="72">
        <v>0</v>
      </c>
      <c r="J56" s="9">
        <f t="shared" si="1"/>
        <v>0</v>
      </c>
    </row>
    <row r="57" spans="1:10" ht="15.95" customHeight="1" x14ac:dyDescent="0.25">
      <c r="A57" s="133">
        <f>'СВОД 2013'!$A57</f>
        <v>0</v>
      </c>
      <c r="B57" s="2">
        <v>44</v>
      </c>
      <c r="C57" s="18"/>
      <c r="D57" s="49">
        <f>Сентябрь!E57</f>
        <v>0</v>
      </c>
      <c r="E57" s="51"/>
      <c r="F57" s="7">
        <f t="shared" si="0"/>
        <v>0</v>
      </c>
      <c r="G57" s="23">
        <f>'СВОД 2013'!$B$222</f>
        <v>3.11</v>
      </c>
      <c r="H57" s="7">
        <f t="shared" si="2"/>
        <v>0</v>
      </c>
      <c r="I57" s="72">
        <v>0</v>
      </c>
      <c r="J57" s="9">
        <f t="shared" si="1"/>
        <v>0</v>
      </c>
    </row>
    <row r="58" spans="1:10" ht="15.95" customHeight="1" x14ac:dyDescent="0.25">
      <c r="A58" s="133" t="str">
        <f>'СВОД 2013'!$A58</f>
        <v xml:space="preserve">Новиков Р. А. </v>
      </c>
      <c r="B58" s="3">
        <v>45</v>
      </c>
      <c r="C58" s="18"/>
      <c r="D58" s="49">
        <f>Сентябрь!E58</f>
        <v>0</v>
      </c>
      <c r="E58" s="51"/>
      <c r="F58" s="7">
        <f t="shared" si="0"/>
        <v>0</v>
      </c>
      <c r="G58" s="23">
        <f>'СВОД 2013'!$B$222</f>
        <v>3.11</v>
      </c>
      <c r="H58" s="7">
        <f t="shared" si="2"/>
        <v>0</v>
      </c>
      <c r="I58" s="72">
        <v>0</v>
      </c>
      <c r="J58" s="9">
        <f t="shared" si="1"/>
        <v>0</v>
      </c>
    </row>
    <row r="59" spans="1:10" ht="15.95" customHeight="1" x14ac:dyDescent="0.25">
      <c r="A59" s="133">
        <f>'СВОД 2013'!$A59</f>
        <v>0</v>
      </c>
      <c r="B59" s="2">
        <v>46</v>
      </c>
      <c r="C59" s="18"/>
      <c r="D59" s="49">
        <f>Сентябрь!E59</f>
        <v>0</v>
      </c>
      <c r="E59" s="51"/>
      <c r="F59" s="7">
        <f t="shared" si="0"/>
        <v>0</v>
      </c>
      <c r="G59" s="23">
        <f>'СВОД 2013'!$B$222</f>
        <v>3.11</v>
      </c>
      <c r="H59" s="7">
        <f t="shared" si="2"/>
        <v>0</v>
      </c>
      <c r="I59" s="72">
        <v>0</v>
      </c>
      <c r="J59" s="9">
        <f t="shared" si="1"/>
        <v>0</v>
      </c>
    </row>
    <row r="60" spans="1:10" ht="15.95" customHeight="1" x14ac:dyDescent="0.25">
      <c r="A60" s="133" t="str">
        <f>'СВОД 2013'!$A60</f>
        <v>Плужников К. Г.</v>
      </c>
      <c r="B60" s="2">
        <v>47</v>
      </c>
      <c r="C60" s="18"/>
      <c r="D60" s="49">
        <f>Сентябрь!E60</f>
        <v>0</v>
      </c>
      <c r="E60" s="51"/>
      <c r="F60" s="7">
        <f t="shared" si="0"/>
        <v>0</v>
      </c>
      <c r="G60" s="23">
        <f>'СВОД 2013'!$B$222</f>
        <v>3.11</v>
      </c>
      <c r="H60" s="7">
        <f t="shared" si="2"/>
        <v>0</v>
      </c>
      <c r="I60" s="72">
        <v>0</v>
      </c>
      <c r="J60" s="9">
        <f t="shared" si="1"/>
        <v>0</v>
      </c>
    </row>
    <row r="61" spans="1:10" ht="15.95" customHeight="1" x14ac:dyDescent="0.25">
      <c r="A61" s="133" t="str">
        <f>'СВОД 2013'!$A61</f>
        <v>Ртищев М. А.</v>
      </c>
      <c r="B61" s="3">
        <v>48</v>
      </c>
      <c r="C61" s="18"/>
      <c r="D61" s="49">
        <f>Сентябрь!E61</f>
        <v>0</v>
      </c>
      <c r="E61" s="51"/>
      <c r="F61" s="7">
        <f t="shared" si="0"/>
        <v>0</v>
      </c>
      <c r="G61" s="23">
        <f>'СВОД 2013'!$B$222</f>
        <v>3.11</v>
      </c>
      <c r="H61" s="7">
        <f t="shared" si="2"/>
        <v>0</v>
      </c>
      <c r="I61" s="72">
        <v>0</v>
      </c>
      <c r="J61" s="9">
        <f t="shared" si="1"/>
        <v>0</v>
      </c>
    </row>
    <row r="62" spans="1:10" ht="15.95" customHeight="1" x14ac:dyDescent="0.25">
      <c r="A62" s="133">
        <f>'СВОД 2013'!$A62</f>
        <v>0</v>
      </c>
      <c r="B62" s="2">
        <v>49</v>
      </c>
      <c r="C62" s="18"/>
      <c r="D62" s="49">
        <f>Сентябрь!E62</f>
        <v>0</v>
      </c>
      <c r="E62" s="51"/>
      <c r="F62" s="7">
        <f t="shared" si="0"/>
        <v>0</v>
      </c>
      <c r="G62" s="23">
        <f>'СВОД 2013'!$B$222</f>
        <v>3.11</v>
      </c>
      <c r="H62" s="7">
        <f t="shared" si="2"/>
        <v>0</v>
      </c>
      <c r="I62" s="72">
        <v>0</v>
      </c>
      <c r="J62" s="9">
        <f t="shared" si="1"/>
        <v>0</v>
      </c>
    </row>
    <row r="63" spans="1:10" ht="15.95" customHeight="1" x14ac:dyDescent="0.25">
      <c r="A63" s="133">
        <f>'СВОД 2013'!$A63</f>
        <v>0</v>
      </c>
      <c r="B63" s="2">
        <v>50</v>
      </c>
      <c r="C63" s="18"/>
      <c r="D63" s="49">
        <f>Сентябрь!E63</f>
        <v>0</v>
      </c>
      <c r="E63" s="51"/>
      <c r="F63" s="7">
        <f t="shared" si="0"/>
        <v>0</v>
      </c>
      <c r="G63" s="23">
        <f>'СВОД 2013'!$B$222</f>
        <v>3.11</v>
      </c>
      <c r="H63" s="7">
        <f t="shared" si="2"/>
        <v>0</v>
      </c>
      <c r="I63" s="72">
        <v>0</v>
      </c>
      <c r="J63" s="9">
        <f t="shared" si="1"/>
        <v>0</v>
      </c>
    </row>
    <row r="64" spans="1:10" ht="15.95" customHeight="1" x14ac:dyDescent="0.25">
      <c r="A64" s="133" t="str">
        <f>'СВОД 2013'!$A64</f>
        <v>Непочатых Д.Д.</v>
      </c>
      <c r="B64" s="2">
        <v>51</v>
      </c>
      <c r="C64" s="18"/>
      <c r="D64" s="49">
        <f>Сентябрь!E64</f>
        <v>0</v>
      </c>
      <c r="E64" s="51"/>
      <c r="F64" s="7">
        <f t="shared" si="0"/>
        <v>0</v>
      </c>
      <c r="G64" s="23">
        <f>'СВОД 2013'!$B$222</f>
        <v>3.11</v>
      </c>
      <c r="H64" s="7">
        <f t="shared" si="2"/>
        <v>0</v>
      </c>
      <c r="I64" s="72">
        <v>0</v>
      </c>
      <c r="J64" s="9">
        <f t="shared" si="1"/>
        <v>0</v>
      </c>
    </row>
    <row r="65" spans="1:10" ht="15.95" customHeight="1" x14ac:dyDescent="0.25">
      <c r="A65" s="133" t="str">
        <f>'СВОД 2013'!$A65</f>
        <v>Бирюков Ю. В.</v>
      </c>
      <c r="B65" s="3">
        <v>52</v>
      </c>
      <c r="C65" s="18"/>
      <c r="D65" s="49">
        <f>Сентябрь!E65</f>
        <v>0</v>
      </c>
      <c r="E65" s="51"/>
      <c r="F65" s="7">
        <f t="shared" si="0"/>
        <v>0</v>
      </c>
      <c r="G65" s="23">
        <f>'СВОД 2013'!$B$222</f>
        <v>3.11</v>
      </c>
      <c r="H65" s="7">
        <f t="shared" si="2"/>
        <v>0</v>
      </c>
      <c r="I65" s="72">
        <v>0</v>
      </c>
      <c r="J65" s="9">
        <f t="shared" si="1"/>
        <v>0</v>
      </c>
    </row>
    <row r="66" spans="1:10" ht="15.95" customHeight="1" x14ac:dyDescent="0.25">
      <c r="A66" s="133" t="str">
        <f>'СВОД 2013'!$A66</f>
        <v>Горбунова А. В.</v>
      </c>
      <c r="B66" s="3">
        <v>53</v>
      </c>
      <c r="C66" s="18"/>
      <c r="D66" s="49">
        <f>Сентябрь!E66</f>
        <v>0</v>
      </c>
      <c r="E66" s="51"/>
      <c r="F66" s="7">
        <f t="shared" si="0"/>
        <v>0</v>
      </c>
      <c r="G66" s="23">
        <f>'СВОД 2013'!$B$222</f>
        <v>3.11</v>
      </c>
      <c r="H66" s="7">
        <f t="shared" si="2"/>
        <v>0</v>
      </c>
      <c r="I66" s="72">
        <v>0</v>
      </c>
      <c r="J66" s="9">
        <f t="shared" si="1"/>
        <v>0</v>
      </c>
    </row>
    <row r="67" spans="1:10" ht="15.95" customHeight="1" x14ac:dyDescent="0.25">
      <c r="A67" s="133" t="str">
        <f>'СВОД 2013'!$A67</f>
        <v>Марчук Г. И.</v>
      </c>
      <c r="B67" s="2">
        <v>54</v>
      </c>
      <c r="C67" s="18"/>
      <c r="D67" s="49">
        <f>Сентябрь!E67</f>
        <v>0</v>
      </c>
      <c r="E67" s="51"/>
      <c r="F67" s="7">
        <f t="shared" si="0"/>
        <v>0</v>
      </c>
      <c r="G67" s="23">
        <f>'СВОД 2013'!$B$222</f>
        <v>3.11</v>
      </c>
      <c r="H67" s="7">
        <f t="shared" si="2"/>
        <v>0</v>
      </c>
      <c r="I67" s="72">
        <v>0</v>
      </c>
      <c r="J67" s="9">
        <f t="shared" si="1"/>
        <v>0</v>
      </c>
    </row>
    <row r="68" spans="1:10" ht="15.95" customHeight="1" x14ac:dyDescent="0.25">
      <c r="A68" s="133" t="str">
        <f>'СВОД 2013'!$A68</f>
        <v>Прохоров О. В.</v>
      </c>
      <c r="B68" s="2">
        <v>55</v>
      </c>
      <c r="C68" s="18"/>
      <c r="D68" s="49">
        <f>Сентябрь!E68</f>
        <v>0</v>
      </c>
      <c r="E68" s="51"/>
      <c r="F68" s="7">
        <f t="shared" ref="F68:F131" si="3">E68-D68</f>
        <v>0</v>
      </c>
      <c r="G68" s="23">
        <f>'СВОД 2013'!$B$222</f>
        <v>3.11</v>
      </c>
      <c r="H68" s="7">
        <f t="shared" ref="H68:H131" si="4">ROUND(F68*G68,2)</f>
        <v>0</v>
      </c>
      <c r="I68" s="72">
        <v>0</v>
      </c>
      <c r="J68" s="9">
        <f t="shared" ref="J68:J131" si="5">H68-I68</f>
        <v>0</v>
      </c>
    </row>
    <row r="69" spans="1:10" ht="15.95" customHeight="1" x14ac:dyDescent="0.25">
      <c r="A69" s="133">
        <f>'СВОД 2013'!$A69</f>
        <v>0</v>
      </c>
      <c r="B69" s="2">
        <v>56</v>
      </c>
      <c r="C69" s="18"/>
      <c r="D69" s="49">
        <f>Сентябрь!E69</f>
        <v>0</v>
      </c>
      <c r="E69" s="51"/>
      <c r="F69" s="7">
        <f t="shared" si="3"/>
        <v>0</v>
      </c>
      <c r="G69" s="23">
        <f>'СВОД 2013'!$B$222</f>
        <v>3.11</v>
      </c>
      <c r="H69" s="7">
        <f t="shared" si="4"/>
        <v>0</v>
      </c>
      <c r="I69" s="72">
        <v>0</v>
      </c>
      <c r="J69" s="9">
        <f t="shared" si="5"/>
        <v>0</v>
      </c>
    </row>
    <row r="70" spans="1:10" ht="15.95" customHeight="1" x14ac:dyDescent="0.25">
      <c r="A70" s="133">
        <f>'СВОД 2013'!$A70</f>
        <v>0</v>
      </c>
      <c r="B70" s="3">
        <v>57</v>
      </c>
      <c r="C70" s="18"/>
      <c r="D70" s="49">
        <f>Сентябрь!E70</f>
        <v>0</v>
      </c>
      <c r="E70" s="51"/>
      <c r="F70" s="7">
        <f t="shared" si="3"/>
        <v>0</v>
      </c>
      <c r="G70" s="23">
        <f>'СВОД 2013'!$B$222</f>
        <v>3.11</v>
      </c>
      <c r="H70" s="7">
        <f t="shared" si="4"/>
        <v>0</v>
      </c>
      <c r="I70" s="72">
        <v>0</v>
      </c>
      <c r="J70" s="9">
        <f t="shared" si="5"/>
        <v>0</v>
      </c>
    </row>
    <row r="71" spans="1:10" ht="15.95" customHeight="1" x14ac:dyDescent="0.25">
      <c r="A71" s="133">
        <f>'СВОД 2013'!$A71</f>
        <v>0</v>
      </c>
      <c r="B71" s="3">
        <v>58</v>
      </c>
      <c r="C71" s="18"/>
      <c r="D71" s="49">
        <f>Сентябрь!E71</f>
        <v>0</v>
      </c>
      <c r="E71" s="51"/>
      <c r="F71" s="7">
        <f t="shared" si="3"/>
        <v>0</v>
      </c>
      <c r="G71" s="23">
        <f>'СВОД 2013'!$B$222</f>
        <v>3.11</v>
      </c>
      <c r="H71" s="7">
        <f t="shared" si="4"/>
        <v>0</v>
      </c>
      <c r="I71" s="72">
        <v>0</v>
      </c>
      <c r="J71" s="9">
        <f t="shared" si="5"/>
        <v>0</v>
      </c>
    </row>
    <row r="72" spans="1:10" ht="15.95" customHeight="1" x14ac:dyDescent="0.25">
      <c r="A72" s="133">
        <f>'СВОД 2013'!$A72</f>
        <v>0</v>
      </c>
      <c r="B72" s="2">
        <v>59</v>
      </c>
      <c r="C72" s="18"/>
      <c r="D72" s="49">
        <f>Сентябрь!E72</f>
        <v>0</v>
      </c>
      <c r="E72" s="51"/>
      <c r="F72" s="7">
        <f t="shared" si="3"/>
        <v>0</v>
      </c>
      <c r="G72" s="23">
        <f>'СВОД 2013'!$B$222</f>
        <v>3.11</v>
      </c>
      <c r="H72" s="7">
        <f t="shared" si="4"/>
        <v>0</v>
      </c>
      <c r="I72" s="72">
        <v>0</v>
      </c>
      <c r="J72" s="9">
        <f t="shared" si="5"/>
        <v>0</v>
      </c>
    </row>
    <row r="73" spans="1:10" ht="15.95" customHeight="1" x14ac:dyDescent="0.25">
      <c r="A73" s="133">
        <f>'СВОД 2013'!$A73</f>
        <v>0</v>
      </c>
      <c r="B73" s="2">
        <v>60</v>
      </c>
      <c r="C73" s="18"/>
      <c r="D73" s="49">
        <f>Сентябрь!E73</f>
        <v>0</v>
      </c>
      <c r="E73" s="51"/>
      <c r="F73" s="7">
        <f t="shared" si="3"/>
        <v>0</v>
      </c>
      <c r="G73" s="23">
        <f>'СВОД 2013'!$B$222</f>
        <v>3.11</v>
      </c>
      <c r="H73" s="7">
        <f t="shared" si="4"/>
        <v>0</v>
      </c>
      <c r="I73" s="72">
        <v>0</v>
      </c>
      <c r="J73" s="9">
        <f t="shared" si="5"/>
        <v>0</v>
      </c>
    </row>
    <row r="74" spans="1:10" ht="15.95" customHeight="1" x14ac:dyDescent="0.25">
      <c r="A74" s="133">
        <f>'СВОД 2013'!$A74</f>
        <v>0</v>
      </c>
      <c r="B74" s="3">
        <v>61</v>
      </c>
      <c r="C74" s="18"/>
      <c r="D74" s="49">
        <f>Сентябрь!E74</f>
        <v>0</v>
      </c>
      <c r="E74" s="51"/>
      <c r="F74" s="7">
        <f t="shared" si="3"/>
        <v>0</v>
      </c>
      <c r="G74" s="23">
        <f>'СВОД 2013'!$B$222</f>
        <v>3.11</v>
      </c>
      <c r="H74" s="7">
        <f t="shared" si="4"/>
        <v>0</v>
      </c>
      <c r="I74" s="72">
        <v>0</v>
      </c>
      <c r="J74" s="9">
        <f t="shared" si="5"/>
        <v>0</v>
      </c>
    </row>
    <row r="75" spans="1:10" ht="15.95" customHeight="1" x14ac:dyDescent="0.25">
      <c r="A75" s="133">
        <f>'СВОД 2013'!$A75</f>
        <v>0</v>
      </c>
      <c r="B75" s="3">
        <v>62</v>
      </c>
      <c r="C75" s="18"/>
      <c r="D75" s="49">
        <f>Сентябрь!E75</f>
        <v>0</v>
      </c>
      <c r="E75" s="51"/>
      <c r="F75" s="7">
        <f t="shared" si="3"/>
        <v>0</v>
      </c>
      <c r="G75" s="23">
        <f>'СВОД 2013'!$B$222</f>
        <v>3.11</v>
      </c>
      <c r="H75" s="7">
        <f t="shared" si="4"/>
        <v>0</v>
      </c>
      <c r="I75" s="72">
        <v>0</v>
      </c>
      <c r="J75" s="9">
        <f t="shared" si="5"/>
        <v>0</v>
      </c>
    </row>
    <row r="76" spans="1:10" ht="15.95" customHeight="1" x14ac:dyDescent="0.25">
      <c r="A76" s="133">
        <f>'СВОД 2013'!$A76</f>
        <v>0</v>
      </c>
      <c r="B76" s="2">
        <v>63</v>
      </c>
      <c r="C76" s="18"/>
      <c r="D76" s="49">
        <f>Сентябрь!E76</f>
        <v>0</v>
      </c>
      <c r="E76" s="51"/>
      <c r="F76" s="7">
        <f t="shared" si="3"/>
        <v>0</v>
      </c>
      <c r="G76" s="23">
        <f>'СВОД 2013'!$B$222</f>
        <v>3.11</v>
      </c>
      <c r="H76" s="7">
        <f t="shared" si="4"/>
        <v>0</v>
      </c>
      <c r="I76" s="72">
        <v>0</v>
      </c>
      <c r="J76" s="9">
        <f t="shared" si="5"/>
        <v>0</v>
      </c>
    </row>
    <row r="77" spans="1:10" ht="15.95" customHeight="1" x14ac:dyDescent="0.25">
      <c r="A77" s="133">
        <f>'СВОД 2013'!$A77</f>
        <v>0</v>
      </c>
      <c r="B77" s="2">
        <v>64</v>
      </c>
      <c r="C77" s="18"/>
      <c r="D77" s="49">
        <f>Сентябрь!E77</f>
        <v>0</v>
      </c>
      <c r="E77" s="51"/>
      <c r="F77" s="7">
        <f t="shared" si="3"/>
        <v>0</v>
      </c>
      <c r="G77" s="23">
        <f>'СВОД 2013'!$B$222</f>
        <v>3.11</v>
      </c>
      <c r="H77" s="7">
        <f t="shared" si="4"/>
        <v>0</v>
      </c>
      <c r="I77" s="72">
        <v>0</v>
      </c>
      <c r="J77" s="9">
        <f t="shared" si="5"/>
        <v>0</v>
      </c>
    </row>
    <row r="78" spans="1:10" ht="15.95" customHeight="1" x14ac:dyDescent="0.25">
      <c r="A78" s="133">
        <f>'СВОД 2013'!$A78</f>
        <v>0</v>
      </c>
      <c r="B78" s="3">
        <v>65</v>
      </c>
      <c r="C78" s="18"/>
      <c r="D78" s="49">
        <f>Сентябрь!E78</f>
        <v>0</v>
      </c>
      <c r="E78" s="51"/>
      <c r="F78" s="7">
        <f t="shared" si="3"/>
        <v>0</v>
      </c>
      <c r="G78" s="23">
        <f>'СВОД 2013'!$B$222</f>
        <v>3.11</v>
      </c>
      <c r="H78" s="7">
        <f t="shared" si="4"/>
        <v>0</v>
      </c>
      <c r="I78" s="72">
        <v>0</v>
      </c>
      <c r="J78" s="9">
        <f t="shared" si="5"/>
        <v>0</v>
      </c>
    </row>
    <row r="79" spans="1:10" ht="15.95" customHeight="1" x14ac:dyDescent="0.25">
      <c r="A79" s="133">
        <f>'СВОД 2013'!$A79</f>
        <v>0</v>
      </c>
      <c r="B79" s="3">
        <v>66</v>
      </c>
      <c r="C79" s="18"/>
      <c r="D79" s="49">
        <f>Сентябрь!E79</f>
        <v>0</v>
      </c>
      <c r="E79" s="51"/>
      <c r="F79" s="7">
        <f t="shared" si="3"/>
        <v>0</v>
      </c>
      <c r="G79" s="23">
        <f>'СВОД 2013'!$B$222</f>
        <v>3.11</v>
      </c>
      <c r="H79" s="7">
        <f t="shared" si="4"/>
        <v>0</v>
      </c>
      <c r="I79" s="72">
        <v>0</v>
      </c>
      <c r="J79" s="9">
        <f t="shared" si="5"/>
        <v>0</v>
      </c>
    </row>
    <row r="80" spans="1:10" ht="15.95" customHeight="1" x14ac:dyDescent="0.25">
      <c r="A80" s="133">
        <f>'СВОД 2013'!$A80</f>
        <v>0</v>
      </c>
      <c r="B80" s="2">
        <v>67</v>
      </c>
      <c r="C80" s="18"/>
      <c r="D80" s="49">
        <f>Сентябрь!E80</f>
        <v>0</v>
      </c>
      <c r="E80" s="51"/>
      <c r="F80" s="7">
        <f t="shared" si="3"/>
        <v>0</v>
      </c>
      <c r="G80" s="23">
        <f>'СВОД 2013'!$B$222</f>
        <v>3.11</v>
      </c>
      <c r="H80" s="7">
        <f t="shared" si="4"/>
        <v>0</v>
      </c>
      <c r="I80" s="72">
        <v>0</v>
      </c>
      <c r="J80" s="9">
        <f t="shared" si="5"/>
        <v>0</v>
      </c>
    </row>
    <row r="81" spans="1:10" ht="15.95" customHeight="1" x14ac:dyDescent="0.25">
      <c r="A81" s="133">
        <f>'СВОД 2013'!$A81</f>
        <v>0</v>
      </c>
      <c r="B81" s="2">
        <v>68</v>
      </c>
      <c r="C81" s="18"/>
      <c r="D81" s="49">
        <f>Сентябрь!E81</f>
        <v>0</v>
      </c>
      <c r="E81" s="51"/>
      <c r="F81" s="7">
        <f t="shared" si="3"/>
        <v>0</v>
      </c>
      <c r="G81" s="23">
        <f>'СВОД 2013'!$B$222</f>
        <v>3.11</v>
      </c>
      <c r="H81" s="7">
        <f t="shared" si="4"/>
        <v>0</v>
      </c>
      <c r="I81" s="72">
        <v>0</v>
      </c>
      <c r="J81" s="9">
        <f t="shared" si="5"/>
        <v>0</v>
      </c>
    </row>
    <row r="82" spans="1:10" ht="15.95" customHeight="1" x14ac:dyDescent="0.25">
      <c r="A82" s="133">
        <f>'СВОД 2013'!$A82</f>
        <v>0</v>
      </c>
      <c r="B82" s="3">
        <v>69</v>
      </c>
      <c r="C82" s="18"/>
      <c r="D82" s="49">
        <f>Сентябрь!E82</f>
        <v>0</v>
      </c>
      <c r="E82" s="51"/>
      <c r="F82" s="7">
        <f t="shared" si="3"/>
        <v>0</v>
      </c>
      <c r="G82" s="23">
        <f>'СВОД 2013'!$B$222</f>
        <v>3.11</v>
      </c>
      <c r="H82" s="7">
        <f t="shared" si="4"/>
        <v>0</v>
      </c>
      <c r="I82" s="72">
        <v>0</v>
      </c>
      <c r="J82" s="9">
        <f t="shared" si="5"/>
        <v>0</v>
      </c>
    </row>
    <row r="83" spans="1:10" ht="15.95" customHeight="1" x14ac:dyDescent="0.25">
      <c r="A83" s="133">
        <f>'СВОД 2013'!$A83</f>
        <v>0</v>
      </c>
      <c r="B83" s="3">
        <v>70</v>
      </c>
      <c r="C83" s="18"/>
      <c r="D83" s="49">
        <f>Сентябрь!E83</f>
        <v>0</v>
      </c>
      <c r="E83" s="51"/>
      <c r="F83" s="7">
        <f t="shared" si="3"/>
        <v>0</v>
      </c>
      <c r="G83" s="23">
        <f>'СВОД 2013'!$B$222</f>
        <v>3.11</v>
      </c>
      <c r="H83" s="7">
        <f t="shared" si="4"/>
        <v>0</v>
      </c>
      <c r="I83" s="72">
        <v>0</v>
      </c>
      <c r="J83" s="9">
        <f t="shared" si="5"/>
        <v>0</v>
      </c>
    </row>
    <row r="84" spans="1:10" ht="15.95" customHeight="1" x14ac:dyDescent="0.25">
      <c r="A84" s="133">
        <f>'СВОД 2013'!$A84</f>
        <v>0</v>
      </c>
      <c r="B84" s="2">
        <v>71</v>
      </c>
      <c r="C84" s="18"/>
      <c r="D84" s="49">
        <f>Сентябрь!E84</f>
        <v>0</v>
      </c>
      <c r="E84" s="51"/>
      <c r="F84" s="7">
        <f t="shared" si="3"/>
        <v>0</v>
      </c>
      <c r="G84" s="23">
        <f>'СВОД 2013'!$B$222</f>
        <v>3.11</v>
      </c>
      <c r="H84" s="7">
        <f t="shared" si="4"/>
        <v>0</v>
      </c>
      <c r="I84" s="72">
        <v>0</v>
      </c>
      <c r="J84" s="9">
        <f t="shared" si="5"/>
        <v>0</v>
      </c>
    </row>
    <row r="85" spans="1:10" ht="15.95" customHeight="1" x14ac:dyDescent="0.25">
      <c r="A85" s="133">
        <f>'СВОД 2013'!$A85</f>
        <v>0</v>
      </c>
      <c r="B85" s="2">
        <v>72</v>
      </c>
      <c r="C85" s="18"/>
      <c r="D85" s="49">
        <f>Сентябрь!E85</f>
        <v>0</v>
      </c>
      <c r="E85" s="51"/>
      <c r="F85" s="7">
        <f t="shared" si="3"/>
        <v>0</v>
      </c>
      <c r="G85" s="23">
        <f>'СВОД 2013'!$B$222</f>
        <v>3.11</v>
      </c>
      <c r="H85" s="7">
        <f t="shared" si="4"/>
        <v>0</v>
      </c>
      <c r="I85" s="72">
        <v>0</v>
      </c>
      <c r="J85" s="9">
        <f t="shared" si="5"/>
        <v>0</v>
      </c>
    </row>
    <row r="86" spans="1:10" ht="15.95" customHeight="1" x14ac:dyDescent="0.25">
      <c r="A86" s="133">
        <f>'СВОД 2013'!$A86</f>
        <v>0</v>
      </c>
      <c r="B86" s="3">
        <v>73</v>
      </c>
      <c r="C86" s="18"/>
      <c r="D86" s="49">
        <f>Сентябрь!E86</f>
        <v>0</v>
      </c>
      <c r="E86" s="51"/>
      <c r="F86" s="7">
        <f t="shared" si="3"/>
        <v>0</v>
      </c>
      <c r="G86" s="23">
        <f>'СВОД 2013'!$B$222</f>
        <v>3.11</v>
      </c>
      <c r="H86" s="7">
        <f t="shared" si="4"/>
        <v>0</v>
      </c>
      <c r="I86" s="72">
        <v>0</v>
      </c>
      <c r="J86" s="9">
        <f t="shared" si="5"/>
        <v>0</v>
      </c>
    </row>
    <row r="87" spans="1:10" ht="15.95" customHeight="1" x14ac:dyDescent="0.25">
      <c r="A87" s="133">
        <f>'СВОД 2013'!$A87</f>
        <v>0</v>
      </c>
      <c r="B87" s="3">
        <v>74</v>
      </c>
      <c r="C87" s="18"/>
      <c r="D87" s="49">
        <f>Сентябрь!E87</f>
        <v>0</v>
      </c>
      <c r="E87" s="51"/>
      <c r="F87" s="7">
        <f t="shared" si="3"/>
        <v>0</v>
      </c>
      <c r="G87" s="23">
        <f>'СВОД 2013'!$B$222</f>
        <v>3.11</v>
      </c>
      <c r="H87" s="7">
        <f t="shared" si="4"/>
        <v>0</v>
      </c>
      <c r="I87" s="72">
        <v>0</v>
      </c>
      <c r="J87" s="9">
        <f t="shared" si="5"/>
        <v>0</v>
      </c>
    </row>
    <row r="88" spans="1:10" ht="15.95" customHeight="1" x14ac:dyDescent="0.25">
      <c r="A88" s="133">
        <f>'СВОД 2013'!$A88</f>
        <v>0</v>
      </c>
      <c r="B88" s="2">
        <v>75</v>
      </c>
      <c r="C88" s="18"/>
      <c r="D88" s="49">
        <f>Сентябрь!E88</f>
        <v>0</v>
      </c>
      <c r="E88" s="51"/>
      <c r="F88" s="7">
        <f t="shared" si="3"/>
        <v>0</v>
      </c>
      <c r="G88" s="23">
        <f>'СВОД 2013'!$B$222</f>
        <v>3.11</v>
      </c>
      <c r="H88" s="7">
        <f t="shared" si="4"/>
        <v>0</v>
      </c>
      <c r="I88" s="72">
        <v>0</v>
      </c>
      <c r="J88" s="9">
        <f t="shared" si="5"/>
        <v>0</v>
      </c>
    </row>
    <row r="89" spans="1:10" ht="15.95" customHeight="1" x14ac:dyDescent="0.25">
      <c r="A89" s="133">
        <f>'СВОД 2013'!$A89</f>
        <v>0</v>
      </c>
      <c r="B89" s="2">
        <v>76</v>
      </c>
      <c r="C89" s="18"/>
      <c r="D89" s="49">
        <f>Сентябрь!E89</f>
        <v>0</v>
      </c>
      <c r="E89" s="51"/>
      <c r="F89" s="7">
        <f t="shared" si="3"/>
        <v>0</v>
      </c>
      <c r="G89" s="23">
        <f>'СВОД 2013'!$B$222</f>
        <v>3.11</v>
      </c>
      <c r="H89" s="7">
        <f t="shared" si="4"/>
        <v>0</v>
      </c>
      <c r="I89" s="72">
        <v>0</v>
      </c>
      <c r="J89" s="9">
        <f t="shared" si="5"/>
        <v>0</v>
      </c>
    </row>
    <row r="90" spans="1:10" ht="15.95" customHeight="1" x14ac:dyDescent="0.25">
      <c r="A90" s="133">
        <f>'СВОД 2013'!$A90</f>
        <v>0</v>
      </c>
      <c r="B90" s="3">
        <v>76</v>
      </c>
      <c r="C90" s="3" t="s">
        <v>120</v>
      </c>
      <c r="D90" s="49">
        <f>Сентябрь!E90</f>
        <v>0</v>
      </c>
      <c r="E90" s="51"/>
      <c r="F90" s="7">
        <f t="shared" si="3"/>
        <v>0</v>
      </c>
      <c r="G90" s="23">
        <f>'СВОД 2013'!$B$222</f>
        <v>3.11</v>
      </c>
      <c r="H90" s="7">
        <f t="shared" si="4"/>
        <v>0</v>
      </c>
      <c r="I90" s="72">
        <v>0</v>
      </c>
      <c r="J90" s="9">
        <f t="shared" si="5"/>
        <v>0</v>
      </c>
    </row>
    <row r="91" spans="1:10" ht="15.95" customHeight="1" x14ac:dyDescent="0.25">
      <c r="A91" s="133">
        <f>'СВОД 2013'!$A91</f>
        <v>0</v>
      </c>
      <c r="B91" s="3">
        <v>77</v>
      </c>
      <c r="C91" s="18"/>
      <c r="D91" s="49">
        <f>Сентябрь!E91</f>
        <v>0</v>
      </c>
      <c r="E91" s="51"/>
      <c r="F91" s="7">
        <f t="shared" si="3"/>
        <v>0</v>
      </c>
      <c r="G91" s="23">
        <f>'СВОД 2013'!$B$222</f>
        <v>3.11</v>
      </c>
      <c r="H91" s="7">
        <f t="shared" si="4"/>
        <v>0</v>
      </c>
      <c r="I91" s="72">
        <v>0</v>
      </c>
      <c r="J91" s="9">
        <f t="shared" si="5"/>
        <v>0</v>
      </c>
    </row>
    <row r="92" spans="1:10" ht="15.95" customHeight="1" x14ac:dyDescent="0.25">
      <c r="A92" s="133" t="str">
        <f>'СВОД 2013'!$A92</f>
        <v>Мизрах И. Л.</v>
      </c>
      <c r="B92" s="2">
        <v>78</v>
      </c>
      <c r="C92" s="18"/>
      <c r="D92" s="49">
        <f>Сентябрь!E92</f>
        <v>0</v>
      </c>
      <c r="E92" s="51"/>
      <c r="F92" s="7">
        <f t="shared" si="3"/>
        <v>0</v>
      </c>
      <c r="G92" s="23">
        <f>'СВОД 2013'!$B$222</f>
        <v>3.11</v>
      </c>
      <c r="H92" s="7">
        <f t="shared" si="4"/>
        <v>0</v>
      </c>
      <c r="I92" s="72">
        <v>0</v>
      </c>
      <c r="J92" s="9">
        <f t="shared" si="5"/>
        <v>0</v>
      </c>
    </row>
    <row r="93" spans="1:10" ht="15.95" customHeight="1" x14ac:dyDescent="0.25">
      <c r="A93" s="133" t="str">
        <f>'СВОД 2013'!$A93</f>
        <v>Столповский Е. В.</v>
      </c>
      <c r="B93" s="2">
        <v>78</v>
      </c>
      <c r="C93" s="2" t="s">
        <v>120</v>
      </c>
      <c r="D93" s="49">
        <f>Сентябрь!E93</f>
        <v>0</v>
      </c>
      <c r="E93" s="51"/>
      <c r="F93" s="7">
        <f t="shared" si="3"/>
        <v>0</v>
      </c>
      <c r="G93" s="23">
        <f>'СВОД 2013'!$B$222</f>
        <v>3.11</v>
      </c>
      <c r="H93" s="7">
        <f t="shared" si="4"/>
        <v>0</v>
      </c>
      <c r="I93" s="72">
        <v>0</v>
      </c>
      <c r="J93" s="9">
        <f t="shared" si="5"/>
        <v>0</v>
      </c>
    </row>
    <row r="94" spans="1:10" ht="15.95" customHeight="1" x14ac:dyDescent="0.25">
      <c r="A94" s="133" t="str">
        <f>'СВОД 2013'!$A94</f>
        <v xml:space="preserve">Орлова А. С. </v>
      </c>
      <c r="B94" s="2">
        <v>79</v>
      </c>
      <c r="C94" s="18"/>
      <c r="D94" s="49">
        <f>Сентябрь!E94</f>
        <v>6.17</v>
      </c>
      <c r="E94" s="51">
        <v>6.59</v>
      </c>
      <c r="F94" s="7">
        <f t="shared" si="3"/>
        <v>0.41999999999999993</v>
      </c>
      <c r="G94" s="23">
        <f>'СВОД 2013'!$B$222</f>
        <v>3.11</v>
      </c>
      <c r="H94" s="7">
        <f t="shared" si="4"/>
        <v>1.31</v>
      </c>
      <c r="I94" s="72">
        <v>0</v>
      </c>
      <c r="J94" s="9">
        <f t="shared" si="5"/>
        <v>1.31</v>
      </c>
    </row>
    <row r="95" spans="1:10" ht="15.95" customHeight="1" x14ac:dyDescent="0.25">
      <c r="A95" s="133" t="str">
        <f>'СВОД 2013'!$A95</f>
        <v>Белышкова А. В.</v>
      </c>
      <c r="B95" s="2">
        <v>79</v>
      </c>
      <c r="C95" s="3" t="s">
        <v>120</v>
      </c>
      <c r="D95" s="49">
        <f>Сентябрь!E95</f>
        <v>0</v>
      </c>
      <c r="E95" s="51"/>
      <c r="F95" s="7">
        <f t="shared" si="3"/>
        <v>0</v>
      </c>
      <c r="G95" s="23">
        <f>'СВОД 2013'!$B$222</f>
        <v>3.11</v>
      </c>
      <c r="H95" s="7">
        <f t="shared" si="4"/>
        <v>0</v>
      </c>
      <c r="I95" s="72">
        <v>0</v>
      </c>
      <c r="J95" s="9">
        <f t="shared" si="5"/>
        <v>0</v>
      </c>
    </row>
    <row r="96" spans="1:10" ht="15.95" customHeight="1" x14ac:dyDescent="0.25">
      <c r="A96" s="133">
        <f>'СВОД 2013'!$A96</f>
        <v>0</v>
      </c>
      <c r="B96" s="2">
        <v>80</v>
      </c>
      <c r="C96" s="18"/>
      <c r="D96" s="49">
        <f>Сентябрь!E96</f>
        <v>0</v>
      </c>
      <c r="E96" s="51"/>
      <c r="F96" s="7">
        <f t="shared" si="3"/>
        <v>0</v>
      </c>
      <c r="G96" s="23">
        <f>'СВОД 2013'!$B$222</f>
        <v>3.11</v>
      </c>
      <c r="H96" s="7">
        <f t="shared" si="4"/>
        <v>0</v>
      </c>
      <c r="I96" s="72">
        <v>0</v>
      </c>
      <c r="J96" s="9">
        <f t="shared" si="5"/>
        <v>0</v>
      </c>
    </row>
    <row r="97" spans="1:10" ht="15.95" customHeight="1" x14ac:dyDescent="0.25">
      <c r="A97" s="133">
        <f>'СВОД 2013'!$A97</f>
        <v>0</v>
      </c>
      <c r="B97" s="2">
        <v>81</v>
      </c>
      <c r="C97" s="18"/>
      <c r="D97" s="49">
        <f>Сентябрь!E97</f>
        <v>0</v>
      </c>
      <c r="E97" s="51"/>
      <c r="F97" s="7">
        <f t="shared" si="3"/>
        <v>0</v>
      </c>
      <c r="G97" s="23">
        <f>'СВОД 2013'!$B$222</f>
        <v>3.11</v>
      </c>
      <c r="H97" s="7">
        <f t="shared" si="4"/>
        <v>0</v>
      </c>
      <c r="I97" s="72">
        <v>0</v>
      </c>
      <c r="J97" s="9">
        <f t="shared" si="5"/>
        <v>0</v>
      </c>
    </row>
    <row r="98" spans="1:10" ht="15.95" customHeight="1" x14ac:dyDescent="0.25">
      <c r="A98" s="133">
        <f>'СВОД 2013'!$A98</f>
        <v>0</v>
      </c>
      <c r="B98" s="2">
        <v>82</v>
      </c>
      <c r="C98" s="18"/>
      <c r="D98" s="49">
        <f>Сентябрь!E98</f>
        <v>0</v>
      </c>
      <c r="E98" s="51"/>
      <c r="F98" s="7">
        <f t="shared" si="3"/>
        <v>0</v>
      </c>
      <c r="G98" s="23">
        <f>'СВОД 2013'!$B$222</f>
        <v>3.11</v>
      </c>
      <c r="H98" s="7">
        <f t="shared" si="4"/>
        <v>0</v>
      </c>
      <c r="I98" s="72">
        <v>0</v>
      </c>
      <c r="J98" s="9">
        <f t="shared" si="5"/>
        <v>0</v>
      </c>
    </row>
    <row r="99" spans="1:10" ht="15.95" customHeight="1" x14ac:dyDescent="0.25">
      <c r="A99" s="133">
        <f>'СВОД 2013'!$A99</f>
        <v>0</v>
      </c>
      <c r="B99" s="2">
        <v>83</v>
      </c>
      <c r="C99" s="18"/>
      <c r="D99" s="49">
        <f>Сентябрь!E99</f>
        <v>0</v>
      </c>
      <c r="E99" s="51"/>
      <c r="F99" s="7">
        <f t="shared" si="3"/>
        <v>0</v>
      </c>
      <c r="G99" s="23">
        <f>'СВОД 2013'!$B$222</f>
        <v>3.11</v>
      </c>
      <c r="H99" s="7">
        <f t="shared" si="4"/>
        <v>0</v>
      </c>
      <c r="I99" s="72">
        <v>0</v>
      </c>
      <c r="J99" s="9">
        <f t="shared" si="5"/>
        <v>0</v>
      </c>
    </row>
    <row r="100" spans="1:10" ht="15.95" customHeight="1" x14ac:dyDescent="0.25">
      <c r="A100" s="133" t="str">
        <f>'СВОД 2013'!$A100</f>
        <v>Койфман К. А.</v>
      </c>
      <c r="B100" s="2">
        <v>84</v>
      </c>
      <c r="C100" s="18"/>
      <c r="D100" s="49">
        <f>Сентябрь!E100</f>
        <v>0</v>
      </c>
      <c r="E100" s="51"/>
      <c r="F100" s="7">
        <f t="shared" si="3"/>
        <v>0</v>
      </c>
      <c r="G100" s="23">
        <f>'СВОД 2013'!$B$222</f>
        <v>3.11</v>
      </c>
      <c r="H100" s="7">
        <f t="shared" si="4"/>
        <v>0</v>
      </c>
      <c r="I100" s="72">
        <v>0</v>
      </c>
      <c r="J100" s="9">
        <f t="shared" si="5"/>
        <v>0</v>
      </c>
    </row>
    <row r="101" spans="1:10" ht="15.95" customHeight="1" x14ac:dyDescent="0.25">
      <c r="A101" s="133" t="str">
        <f>'СВОД 2013'!$A101</f>
        <v>Койфман К. А.</v>
      </c>
      <c r="B101" s="2">
        <v>85</v>
      </c>
      <c r="C101" s="18"/>
      <c r="D101" s="49">
        <f>Сентябрь!E101</f>
        <v>0</v>
      </c>
      <c r="E101" s="51"/>
      <c r="F101" s="7">
        <f t="shared" si="3"/>
        <v>0</v>
      </c>
      <c r="G101" s="23">
        <f>'СВОД 2013'!$B$222</f>
        <v>3.11</v>
      </c>
      <c r="H101" s="7">
        <f t="shared" si="4"/>
        <v>0</v>
      </c>
      <c r="I101" s="72">
        <v>0</v>
      </c>
      <c r="J101" s="9">
        <f t="shared" si="5"/>
        <v>0</v>
      </c>
    </row>
    <row r="102" spans="1:10" ht="15.95" customHeight="1" x14ac:dyDescent="0.25">
      <c r="A102" s="133" t="str">
        <f>'СВОД 2013'!$A102</f>
        <v>Койфман К. А.</v>
      </c>
      <c r="B102" s="2">
        <v>86</v>
      </c>
      <c r="C102" s="18"/>
      <c r="D102" s="49">
        <f>Сентябрь!E102</f>
        <v>0</v>
      </c>
      <c r="E102" s="51"/>
      <c r="F102" s="7">
        <f t="shared" si="3"/>
        <v>0</v>
      </c>
      <c r="G102" s="23">
        <f>'СВОД 2013'!$B$222</f>
        <v>3.11</v>
      </c>
      <c r="H102" s="7">
        <f t="shared" si="4"/>
        <v>0</v>
      </c>
      <c r="I102" s="72">
        <v>0</v>
      </c>
      <c r="J102" s="9">
        <f t="shared" si="5"/>
        <v>0</v>
      </c>
    </row>
    <row r="103" spans="1:10" ht="15.95" customHeight="1" x14ac:dyDescent="0.25">
      <c r="A103" s="133">
        <f>'СВОД 2013'!$A103</f>
        <v>0</v>
      </c>
      <c r="B103" s="2">
        <v>87</v>
      </c>
      <c r="C103" s="18"/>
      <c r="D103" s="49">
        <f>Сентябрь!E103</f>
        <v>0</v>
      </c>
      <c r="E103" s="51"/>
      <c r="F103" s="7">
        <f t="shared" si="3"/>
        <v>0</v>
      </c>
      <c r="G103" s="23">
        <f>'СВОД 2013'!$B$222</f>
        <v>3.11</v>
      </c>
      <c r="H103" s="7">
        <f t="shared" si="4"/>
        <v>0</v>
      </c>
      <c r="I103" s="72">
        <v>0</v>
      </c>
      <c r="J103" s="9">
        <f t="shared" si="5"/>
        <v>0</v>
      </c>
    </row>
    <row r="104" spans="1:10" ht="15.95" customHeight="1" x14ac:dyDescent="0.25">
      <c r="A104" s="133" t="str">
        <f>'СВОД 2013'!$A104</f>
        <v>Герасимов П. В.</v>
      </c>
      <c r="B104" s="2">
        <v>88</v>
      </c>
      <c r="C104" s="18"/>
      <c r="D104" s="49">
        <f>Сентябрь!E104</f>
        <v>0.81</v>
      </c>
      <c r="E104" s="51">
        <v>729.99</v>
      </c>
      <c r="F104" s="7">
        <f t="shared" si="3"/>
        <v>729.18000000000006</v>
      </c>
      <c r="G104" s="23">
        <f>'СВОД 2013'!$B$222</f>
        <v>3.11</v>
      </c>
      <c r="H104" s="7">
        <f t="shared" si="4"/>
        <v>2267.75</v>
      </c>
      <c r="I104" s="72">
        <v>0</v>
      </c>
      <c r="J104" s="9">
        <f t="shared" si="5"/>
        <v>2267.75</v>
      </c>
    </row>
    <row r="105" spans="1:10" ht="15.95" customHeight="1" x14ac:dyDescent="0.25">
      <c r="A105" s="133" t="str">
        <f>'СВОД 2013'!$A105</f>
        <v>Сошенко В.В.</v>
      </c>
      <c r="B105" s="2">
        <v>89</v>
      </c>
      <c r="C105" s="18"/>
      <c r="D105" s="49">
        <f>Сентябрь!E105</f>
        <v>0</v>
      </c>
      <c r="E105" s="51"/>
      <c r="F105" s="7">
        <f t="shared" si="3"/>
        <v>0</v>
      </c>
      <c r="G105" s="23">
        <f>'СВОД 2013'!$B$222</f>
        <v>3.11</v>
      </c>
      <c r="H105" s="7">
        <f t="shared" si="4"/>
        <v>0</v>
      </c>
      <c r="I105" s="72">
        <v>0</v>
      </c>
      <c r="J105" s="9">
        <f t="shared" si="5"/>
        <v>0</v>
      </c>
    </row>
    <row r="106" spans="1:10" ht="15.95" customHeight="1" x14ac:dyDescent="0.25">
      <c r="A106" s="133" t="str">
        <f>'СВОД 2013'!$A106</f>
        <v>Внуков С. Ю.</v>
      </c>
      <c r="B106" s="2">
        <v>90</v>
      </c>
      <c r="C106" s="18"/>
      <c r="D106" s="49">
        <f>Сентябрь!E106</f>
        <v>0</v>
      </c>
      <c r="E106" s="51"/>
      <c r="F106" s="7">
        <f t="shared" si="3"/>
        <v>0</v>
      </c>
      <c r="G106" s="23">
        <f>'СВОД 2013'!$B$222</f>
        <v>3.11</v>
      </c>
      <c r="H106" s="7">
        <f t="shared" si="4"/>
        <v>0</v>
      </c>
      <c r="I106" s="72">
        <v>0</v>
      </c>
      <c r="J106" s="9">
        <f t="shared" si="5"/>
        <v>0</v>
      </c>
    </row>
    <row r="107" spans="1:10" ht="15.95" customHeight="1" x14ac:dyDescent="0.25">
      <c r="A107" s="133">
        <f>'СВОД 2013'!$A107</f>
        <v>0</v>
      </c>
      <c r="B107" s="2">
        <v>91</v>
      </c>
      <c r="C107" s="18"/>
      <c r="D107" s="49">
        <f>Сентябрь!E107</f>
        <v>0</v>
      </c>
      <c r="E107" s="51"/>
      <c r="F107" s="7">
        <f t="shared" si="3"/>
        <v>0</v>
      </c>
      <c r="G107" s="23">
        <f>'СВОД 2013'!$B$222</f>
        <v>3.11</v>
      </c>
      <c r="H107" s="7">
        <f t="shared" si="4"/>
        <v>0</v>
      </c>
      <c r="I107" s="72">
        <v>0</v>
      </c>
      <c r="J107" s="9">
        <f t="shared" si="5"/>
        <v>0</v>
      </c>
    </row>
    <row r="108" spans="1:10" ht="15.95" customHeight="1" x14ac:dyDescent="0.25">
      <c r="A108" s="133">
        <f>'СВОД 2013'!$A108</f>
        <v>0</v>
      </c>
      <c r="B108" s="2">
        <v>92</v>
      </c>
      <c r="C108" s="18"/>
      <c r="D108" s="49">
        <f>Сентябрь!E108</f>
        <v>0</v>
      </c>
      <c r="E108" s="51"/>
      <c r="F108" s="7">
        <f t="shared" si="3"/>
        <v>0</v>
      </c>
      <c r="G108" s="23">
        <f>'СВОД 2013'!$B$222</f>
        <v>3.11</v>
      </c>
      <c r="H108" s="7">
        <f t="shared" si="4"/>
        <v>0</v>
      </c>
      <c r="I108" s="72">
        <v>0</v>
      </c>
      <c r="J108" s="9">
        <f t="shared" si="5"/>
        <v>0</v>
      </c>
    </row>
    <row r="109" spans="1:10" ht="15.95" customHeight="1" x14ac:dyDescent="0.25">
      <c r="A109" s="133" t="str">
        <f>'СВОД 2013'!$A109</f>
        <v>Федосеева Н.И.</v>
      </c>
      <c r="B109" s="2">
        <v>93</v>
      </c>
      <c r="C109" s="18"/>
      <c r="D109" s="49">
        <f>Сентябрь!E109</f>
        <v>232.19</v>
      </c>
      <c r="E109" s="51">
        <v>830.53</v>
      </c>
      <c r="F109" s="7">
        <f t="shared" si="3"/>
        <v>598.33999999999992</v>
      </c>
      <c r="G109" s="23">
        <f>'СВОД 2013'!$B$222</f>
        <v>3.11</v>
      </c>
      <c r="H109" s="7">
        <f t="shared" si="4"/>
        <v>1860.84</v>
      </c>
      <c r="I109" s="72">
        <v>0</v>
      </c>
      <c r="J109" s="9">
        <f t="shared" si="5"/>
        <v>1860.84</v>
      </c>
    </row>
    <row r="110" spans="1:10" ht="15.95" customHeight="1" x14ac:dyDescent="0.25">
      <c r="A110" s="133">
        <f>'СВОД 2013'!$A110</f>
        <v>0</v>
      </c>
      <c r="B110" s="2">
        <v>94</v>
      </c>
      <c r="C110" s="18"/>
      <c r="D110" s="49">
        <f>Сентябрь!E110</f>
        <v>0</v>
      </c>
      <c r="E110" s="51"/>
      <c r="F110" s="7">
        <f t="shared" si="3"/>
        <v>0</v>
      </c>
      <c r="G110" s="23">
        <f>'СВОД 2013'!$B$222</f>
        <v>3.11</v>
      </c>
      <c r="H110" s="7">
        <f t="shared" si="4"/>
        <v>0</v>
      </c>
      <c r="I110" s="72">
        <v>0</v>
      </c>
      <c r="J110" s="9">
        <f t="shared" si="5"/>
        <v>0</v>
      </c>
    </row>
    <row r="111" spans="1:10" ht="15.95" customHeight="1" x14ac:dyDescent="0.25">
      <c r="A111" s="133">
        <f>'СВОД 2013'!$A111</f>
        <v>0</v>
      </c>
      <c r="B111" s="2">
        <v>95</v>
      </c>
      <c r="C111" s="18"/>
      <c r="D111" s="49">
        <f>Сентябрь!E111</f>
        <v>0</v>
      </c>
      <c r="E111" s="51"/>
      <c r="F111" s="7">
        <f t="shared" si="3"/>
        <v>0</v>
      </c>
      <c r="G111" s="23">
        <f>'СВОД 2013'!$B$222</f>
        <v>3.11</v>
      </c>
      <c r="H111" s="7">
        <f t="shared" si="4"/>
        <v>0</v>
      </c>
      <c r="I111" s="72">
        <v>0</v>
      </c>
      <c r="J111" s="9">
        <f t="shared" si="5"/>
        <v>0</v>
      </c>
    </row>
    <row r="112" spans="1:10" ht="15.95" customHeight="1" x14ac:dyDescent="0.25">
      <c r="A112" s="133">
        <f>'СВОД 2013'!$A112</f>
        <v>0</v>
      </c>
      <c r="B112" s="2">
        <v>96</v>
      </c>
      <c r="C112" s="18"/>
      <c r="D112" s="49">
        <f>Сентябрь!E112</f>
        <v>0</v>
      </c>
      <c r="E112" s="51"/>
      <c r="F112" s="7">
        <f t="shared" si="3"/>
        <v>0</v>
      </c>
      <c r="G112" s="23">
        <f>'СВОД 2013'!$B$222</f>
        <v>3.11</v>
      </c>
      <c r="H112" s="7">
        <f t="shared" si="4"/>
        <v>0</v>
      </c>
      <c r="I112" s="72">
        <v>0</v>
      </c>
      <c r="J112" s="9">
        <f t="shared" si="5"/>
        <v>0</v>
      </c>
    </row>
    <row r="113" spans="1:10" ht="15.95" customHeight="1" x14ac:dyDescent="0.25">
      <c r="A113" s="133">
        <f>'СВОД 2013'!$A113</f>
        <v>0</v>
      </c>
      <c r="B113" s="2">
        <v>97</v>
      </c>
      <c r="C113" s="18"/>
      <c r="D113" s="49">
        <f>Сентябрь!E113</f>
        <v>0</v>
      </c>
      <c r="E113" s="51"/>
      <c r="F113" s="7">
        <f t="shared" si="3"/>
        <v>0</v>
      </c>
      <c r="G113" s="23">
        <f>'СВОД 2013'!$B$222</f>
        <v>3.11</v>
      </c>
      <c r="H113" s="7">
        <f t="shared" si="4"/>
        <v>0</v>
      </c>
      <c r="I113" s="72">
        <v>0</v>
      </c>
      <c r="J113" s="9">
        <f t="shared" si="5"/>
        <v>0</v>
      </c>
    </row>
    <row r="114" spans="1:10" ht="15.95" customHeight="1" x14ac:dyDescent="0.25">
      <c r="A114" s="133">
        <f>'СВОД 2013'!$A114</f>
        <v>0</v>
      </c>
      <c r="B114" s="2">
        <v>98</v>
      </c>
      <c r="C114" s="18"/>
      <c r="D114" s="49">
        <f>Сентябрь!E114</f>
        <v>0</v>
      </c>
      <c r="E114" s="51"/>
      <c r="F114" s="7">
        <f t="shared" si="3"/>
        <v>0</v>
      </c>
      <c r="G114" s="23">
        <f>'СВОД 2013'!$B$222</f>
        <v>3.11</v>
      </c>
      <c r="H114" s="7">
        <f t="shared" si="4"/>
        <v>0</v>
      </c>
      <c r="I114" s="72">
        <v>0</v>
      </c>
      <c r="J114" s="9">
        <f t="shared" si="5"/>
        <v>0</v>
      </c>
    </row>
    <row r="115" spans="1:10" ht="15.95" customHeight="1" x14ac:dyDescent="0.25">
      <c r="A115" s="133" t="str">
        <f>'СВОД 2013'!$A115</f>
        <v>Гнилицкий М.В.</v>
      </c>
      <c r="B115" s="2">
        <v>99</v>
      </c>
      <c r="C115" s="18"/>
      <c r="D115" s="49">
        <v>0.83</v>
      </c>
      <c r="E115" s="51">
        <v>19.57</v>
      </c>
      <c r="F115" s="7">
        <f t="shared" si="3"/>
        <v>18.740000000000002</v>
      </c>
      <c r="G115" s="23">
        <f>'СВОД 2013'!$B$222</f>
        <v>3.11</v>
      </c>
      <c r="H115" s="7">
        <f t="shared" si="4"/>
        <v>58.28</v>
      </c>
      <c r="I115" s="72">
        <v>0</v>
      </c>
      <c r="J115" s="9">
        <f t="shared" si="5"/>
        <v>58.28</v>
      </c>
    </row>
    <row r="116" spans="1:10" ht="15.95" customHeight="1" x14ac:dyDescent="0.25">
      <c r="A116" s="133" t="str">
        <f>'СВОД 2013'!$A116</f>
        <v>Френкель А.В.</v>
      </c>
      <c r="B116" s="2">
        <v>100</v>
      </c>
      <c r="C116" s="18"/>
      <c r="D116" s="49">
        <f>Сентябрь!E116</f>
        <v>0</v>
      </c>
      <c r="E116" s="51"/>
      <c r="F116" s="7">
        <f t="shared" si="3"/>
        <v>0</v>
      </c>
      <c r="G116" s="23">
        <f>'СВОД 2013'!$B$222</f>
        <v>3.11</v>
      </c>
      <c r="H116" s="7">
        <f t="shared" si="4"/>
        <v>0</v>
      </c>
      <c r="I116" s="72">
        <v>0</v>
      </c>
      <c r="J116" s="9">
        <f t="shared" si="5"/>
        <v>0</v>
      </c>
    </row>
    <row r="117" spans="1:10" ht="15.95" customHeight="1" x14ac:dyDescent="0.25">
      <c r="A117" s="133" t="str">
        <f>'СВОД 2013'!$A117</f>
        <v>Гурьянова Н.И.</v>
      </c>
      <c r="B117" s="2">
        <v>101</v>
      </c>
      <c r="C117" s="18"/>
      <c r="D117" s="49">
        <f>Сентябрь!E117</f>
        <v>0</v>
      </c>
      <c r="E117" s="51">
        <v>0</v>
      </c>
      <c r="F117" s="7">
        <f t="shared" si="3"/>
        <v>0</v>
      </c>
      <c r="G117" s="23">
        <f>'СВОД 2013'!$B$222</f>
        <v>3.11</v>
      </c>
      <c r="H117" s="7">
        <f t="shared" si="4"/>
        <v>0</v>
      </c>
      <c r="I117" s="72">
        <v>0</v>
      </c>
      <c r="J117" s="9">
        <f t="shared" si="5"/>
        <v>0</v>
      </c>
    </row>
    <row r="118" spans="1:10" ht="15.95" customHeight="1" x14ac:dyDescent="0.25">
      <c r="A118" s="133" t="str">
        <f>'СВОД 2013'!$A118</f>
        <v>Зудилов А. В.</v>
      </c>
      <c r="B118" s="2">
        <v>102</v>
      </c>
      <c r="C118" s="18"/>
      <c r="D118" s="49">
        <f>Сентябрь!E118</f>
        <v>132.32</v>
      </c>
      <c r="E118" s="51">
        <v>476.2</v>
      </c>
      <c r="F118" s="7">
        <f t="shared" si="3"/>
        <v>343.88</v>
      </c>
      <c r="G118" s="23">
        <f>'СВОД 2013'!$B$222</f>
        <v>3.11</v>
      </c>
      <c r="H118" s="7">
        <f t="shared" si="4"/>
        <v>1069.47</v>
      </c>
      <c r="I118" s="72">
        <v>0</v>
      </c>
      <c r="J118" s="9">
        <f t="shared" si="5"/>
        <v>1069.47</v>
      </c>
    </row>
    <row r="119" spans="1:10" ht="15.95" customHeight="1" x14ac:dyDescent="0.25">
      <c r="A119" s="133" t="str">
        <f>'СВОД 2013'!$A119</f>
        <v>Ментюкова Н. В.</v>
      </c>
      <c r="B119" s="2">
        <v>103</v>
      </c>
      <c r="C119" s="18"/>
      <c r="D119" s="49">
        <f>Сентябрь!E119</f>
        <v>196.08</v>
      </c>
      <c r="E119" s="51">
        <v>555.52</v>
      </c>
      <c r="F119" s="7">
        <f t="shared" si="3"/>
        <v>359.43999999999994</v>
      </c>
      <c r="G119" s="23">
        <f>'СВОД 2013'!$B$222</f>
        <v>3.11</v>
      </c>
      <c r="H119" s="7">
        <f t="shared" si="4"/>
        <v>1117.8599999999999</v>
      </c>
      <c r="I119" s="72">
        <v>0</v>
      </c>
      <c r="J119" s="9">
        <f t="shared" si="5"/>
        <v>1117.8599999999999</v>
      </c>
    </row>
    <row r="120" spans="1:10" ht="15.95" customHeight="1" x14ac:dyDescent="0.25">
      <c r="A120" s="133" t="str">
        <f>'СВОД 2013'!$A120</f>
        <v>Волков В. И.</v>
      </c>
      <c r="B120" s="2">
        <v>104</v>
      </c>
      <c r="C120" s="18"/>
      <c r="D120" s="49">
        <f>Сентябрь!E120</f>
        <v>62.12</v>
      </c>
      <c r="E120" s="51">
        <v>130.38999999999999</v>
      </c>
      <c r="F120" s="7">
        <f t="shared" si="3"/>
        <v>68.269999999999982</v>
      </c>
      <c r="G120" s="23">
        <f>'СВОД 2013'!$B$222</f>
        <v>3.11</v>
      </c>
      <c r="H120" s="7">
        <f t="shared" si="4"/>
        <v>212.32</v>
      </c>
      <c r="I120" s="72">
        <v>0</v>
      </c>
      <c r="J120" s="9">
        <f t="shared" si="5"/>
        <v>212.32</v>
      </c>
    </row>
    <row r="121" spans="1:10" ht="15.95" customHeight="1" x14ac:dyDescent="0.25">
      <c r="A121" s="133" t="str">
        <f>'СВОД 2013'!$A121</f>
        <v>Тулупов М. М.</v>
      </c>
      <c r="B121" s="2">
        <v>105</v>
      </c>
      <c r="C121" s="18"/>
      <c r="D121" s="49">
        <f>Сентябрь!E121</f>
        <v>308.55</v>
      </c>
      <c r="E121" s="51">
        <v>320.45999999999998</v>
      </c>
      <c r="F121" s="7">
        <f t="shared" si="3"/>
        <v>11.909999999999968</v>
      </c>
      <c r="G121" s="23">
        <f>'СВОД 2013'!$B$222</f>
        <v>3.11</v>
      </c>
      <c r="H121" s="7">
        <f t="shared" si="4"/>
        <v>37.04</v>
      </c>
      <c r="I121" s="72">
        <v>3000</v>
      </c>
      <c r="J121" s="9">
        <f t="shared" si="5"/>
        <v>-2962.96</v>
      </c>
    </row>
    <row r="122" spans="1:10" ht="15.95" customHeight="1" x14ac:dyDescent="0.25">
      <c r="A122" s="133" t="str">
        <f>'СВОД 2013'!$A122</f>
        <v>Царан Н. Ю.</v>
      </c>
      <c r="B122" s="2">
        <v>105</v>
      </c>
      <c r="C122" s="2" t="s">
        <v>120</v>
      </c>
      <c r="D122" s="49">
        <f>Сентябрь!E122</f>
        <v>0</v>
      </c>
      <c r="E122" s="51"/>
      <c r="F122" s="7">
        <f t="shared" si="3"/>
        <v>0</v>
      </c>
      <c r="G122" s="23">
        <f>'СВОД 2013'!$B$222</f>
        <v>3.11</v>
      </c>
      <c r="H122" s="7">
        <f t="shared" si="4"/>
        <v>0</v>
      </c>
      <c r="I122" s="72">
        <v>0</v>
      </c>
      <c r="J122" s="9">
        <f t="shared" si="5"/>
        <v>0</v>
      </c>
    </row>
    <row r="123" spans="1:10" ht="15.95" customHeight="1" x14ac:dyDescent="0.25">
      <c r="A123" s="133" t="str">
        <f>'СВОД 2013'!$A123</f>
        <v>Лукьянец О. А.</v>
      </c>
      <c r="B123" s="2">
        <v>106</v>
      </c>
      <c r="C123" s="18"/>
      <c r="D123" s="49">
        <f>Сентябрь!E123</f>
        <v>42.26</v>
      </c>
      <c r="E123" s="51">
        <v>53.72</v>
      </c>
      <c r="F123" s="7">
        <f t="shared" si="3"/>
        <v>11.46</v>
      </c>
      <c r="G123" s="23">
        <f>'СВОД 2013'!$B$222</f>
        <v>3.11</v>
      </c>
      <c r="H123" s="7">
        <f t="shared" si="4"/>
        <v>35.64</v>
      </c>
      <c r="I123" s="72">
        <v>0</v>
      </c>
      <c r="J123" s="9">
        <f t="shared" si="5"/>
        <v>35.64</v>
      </c>
    </row>
    <row r="124" spans="1:10" ht="15.95" customHeight="1" x14ac:dyDescent="0.25">
      <c r="A124" s="133" t="str">
        <f>'СВОД 2013'!$A124</f>
        <v>Олексеенко С. Н.</v>
      </c>
      <c r="B124" s="2">
        <v>107</v>
      </c>
      <c r="C124" s="18"/>
      <c r="D124" s="49">
        <f>Сентябрь!E124</f>
        <v>0</v>
      </c>
      <c r="E124" s="51"/>
      <c r="F124" s="7">
        <f t="shared" si="3"/>
        <v>0</v>
      </c>
      <c r="G124" s="23">
        <f>'СВОД 2013'!$B$222</f>
        <v>3.11</v>
      </c>
      <c r="H124" s="7">
        <f t="shared" si="4"/>
        <v>0</v>
      </c>
      <c r="I124" s="72">
        <v>0</v>
      </c>
      <c r="J124" s="9">
        <f t="shared" si="5"/>
        <v>0</v>
      </c>
    </row>
    <row r="125" spans="1:10" ht="15.95" customHeight="1" x14ac:dyDescent="0.25">
      <c r="A125" s="133" t="str">
        <f>'СВОД 2013'!$A125</f>
        <v>Макаров М.А.</v>
      </c>
      <c r="B125" s="2">
        <v>108</v>
      </c>
      <c r="C125" s="18"/>
      <c r="D125" s="49">
        <f>Сентябрь!E125</f>
        <v>49.71</v>
      </c>
      <c r="E125" s="51">
        <v>55.39</v>
      </c>
      <c r="F125" s="7">
        <f t="shared" si="3"/>
        <v>5.68</v>
      </c>
      <c r="G125" s="23">
        <f>'СВОД 2013'!$B$222</f>
        <v>3.11</v>
      </c>
      <c r="H125" s="7">
        <f t="shared" si="4"/>
        <v>17.66</v>
      </c>
      <c r="I125" s="72">
        <v>0</v>
      </c>
      <c r="J125" s="9">
        <f t="shared" si="5"/>
        <v>17.66</v>
      </c>
    </row>
    <row r="126" spans="1:10" ht="15.95" customHeight="1" x14ac:dyDescent="0.25">
      <c r="A126" s="133" t="str">
        <f>'СВОД 2013'!$A126</f>
        <v>Чернова Н. И.</v>
      </c>
      <c r="B126" s="2">
        <v>109</v>
      </c>
      <c r="C126" s="18"/>
      <c r="D126" s="49">
        <f>Сентябрь!E126</f>
        <v>394.15</v>
      </c>
      <c r="E126" s="51">
        <v>564.9</v>
      </c>
      <c r="F126" s="7">
        <f t="shared" si="3"/>
        <v>170.75</v>
      </c>
      <c r="G126" s="23">
        <f>'СВОД 2013'!$B$222</f>
        <v>3.11</v>
      </c>
      <c r="H126" s="7">
        <f t="shared" si="4"/>
        <v>531.03</v>
      </c>
      <c r="I126" s="72">
        <v>1514.14</v>
      </c>
      <c r="J126" s="9">
        <f t="shared" si="5"/>
        <v>-983.11000000000013</v>
      </c>
    </row>
    <row r="127" spans="1:10" ht="15.95" customHeight="1" x14ac:dyDescent="0.25">
      <c r="A127" s="133" t="str">
        <f>'СВОД 2013'!$A127</f>
        <v>Мирошниченко И. А.</v>
      </c>
      <c r="B127" s="2">
        <v>109</v>
      </c>
      <c r="C127" s="2" t="s">
        <v>120</v>
      </c>
      <c r="D127" s="49">
        <f>Сентябрь!E127</f>
        <v>2.86</v>
      </c>
      <c r="E127" s="51">
        <v>2.86</v>
      </c>
      <c r="F127" s="7">
        <f t="shared" si="3"/>
        <v>0</v>
      </c>
      <c r="G127" s="23">
        <f>'СВОД 2013'!$B$222</f>
        <v>3.11</v>
      </c>
      <c r="H127" s="7">
        <f t="shared" si="4"/>
        <v>0</v>
      </c>
      <c r="I127" s="72">
        <v>0</v>
      </c>
      <c r="J127" s="9">
        <f t="shared" si="5"/>
        <v>0</v>
      </c>
    </row>
    <row r="128" spans="1:10" ht="15.95" customHeight="1" x14ac:dyDescent="0.25">
      <c r="A128" s="133" t="str">
        <f>'СВОД 2013'!$A128</f>
        <v>Шашкин Ю. Л.</v>
      </c>
      <c r="B128" s="2">
        <v>110</v>
      </c>
      <c r="C128" s="18"/>
      <c r="D128" s="49">
        <f>Сентябрь!E128</f>
        <v>641.83000000000004</v>
      </c>
      <c r="E128" s="51">
        <v>673.44</v>
      </c>
      <c r="F128" s="7">
        <f t="shared" si="3"/>
        <v>31.610000000000014</v>
      </c>
      <c r="G128" s="23">
        <f>'СВОД 2013'!$B$222</f>
        <v>3.11</v>
      </c>
      <c r="H128" s="7">
        <f t="shared" si="4"/>
        <v>98.31</v>
      </c>
      <c r="I128" s="72">
        <v>0</v>
      </c>
      <c r="J128" s="9">
        <f t="shared" si="5"/>
        <v>98.31</v>
      </c>
    </row>
    <row r="129" spans="1:10" ht="15.95" customHeight="1" x14ac:dyDescent="0.25">
      <c r="A129" s="133" t="str">
        <f>'СВОД 2013'!$A129</f>
        <v>Байкова Н. В.</v>
      </c>
      <c r="B129" s="2">
        <v>111</v>
      </c>
      <c r="C129" s="18"/>
      <c r="D129" s="49">
        <f>Сентябрь!E129</f>
        <v>2.34</v>
      </c>
      <c r="E129" s="51">
        <v>2.34</v>
      </c>
      <c r="F129" s="7">
        <f t="shared" si="3"/>
        <v>0</v>
      </c>
      <c r="G129" s="23">
        <f>'СВОД 2013'!$B$222</f>
        <v>3.11</v>
      </c>
      <c r="H129" s="7">
        <f t="shared" si="4"/>
        <v>0</v>
      </c>
      <c r="I129" s="72">
        <v>0</v>
      </c>
      <c r="J129" s="9">
        <f t="shared" si="5"/>
        <v>0</v>
      </c>
    </row>
    <row r="130" spans="1:10" ht="15.95" customHeight="1" x14ac:dyDescent="0.25">
      <c r="A130" s="133" t="str">
        <f>'СВОД 2013'!$A130</f>
        <v>Митюкова Н.Ю.</v>
      </c>
      <c r="B130" s="2">
        <v>112</v>
      </c>
      <c r="C130" s="18"/>
      <c r="D130" s="49">
        <f>Сентябрь!E130</f>
        <v>300.73</v>
      </c>
      <c r="E130" s="51">
        <v>322.89</v>
      </c>
      <c r="F130" s="7">
        <f t="shared" si="3"/>
        <v>22.159999999999968</v>
      </c>
      <c r="G130" s="23">
        <f>'СВОД 2013'!$B$222</f>
        <v>3.11</v>
      </c>
      <c r="H130" s="7">
        <f t="shared" si="4"/>
        <v>68.92</v>
      </c>
      <c r="I130" s="72">
        <v>541.79999999999995</v>
      </c>
      <c r="J130" s="9">
        <f t="shared" si="5"/>
        <v>-472.87999999999994</v>
      </c>
    </row>
    <row r="131" spans="1:10" ht="15.95" customHeight="1" x14ac:dyDescent="0.25">
      <c r="A131" s="133" t="str">
        <f>'СВОД 2013'!$A131</f>
        <v>Померанцев С.И.</v>
      </c>
      <c r="B131" s="2">
        <v>113</v>
      </c>
      <c r="C131" s="18"/>
      <c r="D131" s="49">
        <f>Сентябрь!E131</f>
        <v>7.08</v>
      </c>
      <c r="E131" s="51">
        <v>224.83</v>
      </c>
      <c r="F131" s="7">
        <f t="shared" si="3"/>
        <v>217.75</v>
      </c>
      <c r="G131" s="23">
        <f>'СВОД 2013'!$B$222</f>
        <v>3.11</v>
      </c>
      <c r="H131" s="7">
        <f t="shared" si="4"/>
        <v>677.2</v>
      </c>
      <c r="I131" s="72">
        <v>0</v>
      </c>
      <c r="J131" s="9">
        <f t="shared" si="5"/>
        <v>677.2</v>
      </c>
    </row>
    <row r="132" spans="1:10" ht="15.95" customHeight="1" x14ac:dyDescent="0.25">
      <c r="A132" s="133" t="str">
        <f>'СВОД 2013'!$A132</f>
        <v>Карпов И. Н.</v>
      </c>
      <c r="B132" s="2">
        <v>114</v>
      </c>
      <c r="C132" s="18"/>
      <c r="D132" s="49">
        <f>Сентябрь!E132</f>
        <v>0</v>
      </c>
      <c r="E132" s="51"/>
      <c r="F132" s="7">
        <f t="shared" ref="F132:F195" si="6">E132-D132</f>
        <v>0</v>
      </c>
      <c r="G132" s="23">
        <f>'СВОД 2013'!$B$222</f>
        <v>3.11</v>
      </c>
      <c r="H132" s="7">
        <f t="shared" ref="H132:H195" si="7">ROUND(F132*G132,2)</f>
        <v>0</v>
      </c>
      <c r="I132" s="72">
        <v>0</v>
      </c>
      <c r="J132" s="9">
        <f t="shared" ref="J132:J195" si="8">H132-I132</f>
        <v>0</v>
      </c>
    </row>
    <row r="133" spans="1:10" ht="15.95" customHeight="1" x14ac:dyDescent="0.25">
      <c r="A133" s="133" t="str">
        <f>'СВОД 2013'!$A133</f>
        <v>Гудзь Д. С.</v>
      </c>
      <c r="B133" s="2">
        <v>115</v>
      </c>
      <c r="C133" s="18"/>
      <c r="D133" s="49">
        <f>Сентябрь!E133</f>
        <v>0</v>
      </c>
      <c r="E133" s="51"/>
      <c r="F133" s="7">
        <f t="shared" si="6"/>
        <v>0</v>
      </c>
      <c r="G133" s="23">
        <f>'СВОД 2013'!$B$222</f>
        <v>3.11</v>
      </c>
      <c r="H133" s="7">
        <f t="shared" si="7"/>
        <v>0</v>
      </c>
      <c r="I133" s="72">
        <v>0</v>
      </c>
      <c r="J133" s="9">
        <f t="shared" si="8"/>
        <v>0</v>
      </c>
    </row>
    <row r="134" spans="1:10" ht="15.95" customHeight="1" x14ac:dyDescent="0.25">
      <c r="A134" s="133" t="str">
        <f>'СВОД 2013'!$A134</f>
        <v>Ваганова Л. М.</v>
      </c>
      <c r="B134" s="2">
        <v>115</v>
      </c>
      <c r="C134" s="2" t="s">
        <v>120</v>
      </c>
      <c r="D134" s="49">
        <f>Сентябрь!E134</f>
        <v>0</v>
      </c>
      <c r="E134" s="51"/>
      <c r="F134" s="7">
        <f t="shared" si="6"/>
        <v>0</v>
      </c>
      <c r="G134" s="23">
        <f>'СВОД 2013'!$B$222</f>
        <v>3.11</v>
      </c>
      <c r="H134" s="7">
        <f t="shared" si="7"/>
        <v>0</v>
      </c>
      <c r="I134" s="72">
        <v>0</v>
      </c>
      <c r="J134" s="9">
        <f t="shared" si="8"/>
        <v>0</v>
      </c>
    </row>
    <row r="135" spans="1:10" ht="15.95" customHeight="1" x14ac:dyDescent="0.25">
      <c r="A135" s="133" t="str">
        <f>'СВОД 2013'!$A135</f>
        <v>Силкина В.Н.</v>
      </c>
      <c r="B135" s="2">
        <v>116</v>
      </c>
      <c r="C135" s="18"/>
      <c r="D135" s="49">
        <f>Сентябрь!E135</f>
        <v>0.72</v>
      </c>
      <c r="E135" s="51">
        <v>0.72</v>
      </c>
      <c r="F135" s="7">
        <f t="shared" si="6"/>
        <v>0</v>
      </c>
      <c r="G135" s="23">
        <f>'СВОД 2013'!$B$222</f>
        <v>3.11</v>
      </c>
      <c r="H135" s="7">
        <f t="shared" si="7"/>
        <v>0</v>
      </c>
      <c r="I135" s="72">
        <v>0</v>
      </c>
      <c r="J135" s="9">
        <f t="shared" si="8"/>
        <v>0</v>
      </c>
    </row>
    <row r="136" spans="1:10" ht="15.95" customHeight="1" x14ac:dyDescent="0.25">
      <c r="A136" s="133" t="str">
        <f>'СВОД 2013'!$A136</f>
        <v>Ягудина Г. Р.</v>
      </c>
      <c r="B136" s="2">
        <v>117</v>
      </c>
      <c r="C136" s="18"/>
      <c r="D136" s="49">
        <f>Сентябрь!E136</f>
        <v>63.69</v>
      </c>
      <c r="E136" s="51">
        <v>63.69</v>
      </c>
      <c r="F136" s="7">
        <f t="shared" si="6"/>
        <v>0</v>
      </c>
      <c r="G136" s="23">
        <f>'СВОД 2013'!$B$222</f>
        <v>3.11</v>
      </c>
      <c r="H136" s="7">
        <f t="shared" si="7"/>
        <v>0</v>
      </c>
      <c r="I136" s="72">
        <v>0</v>
      </c>
      <c r="J136" s="9">
        <f t="shared" si="8"/>
        <v>0</v>
      </c>
    </row>
    <row r="137" spans="1:10" ht="15.95" customHeight="1" x14ac:dyDescent="0.25">
      <c r="A137" s="133" t="str">
        <f>'СВОД 2013'!$A137</f>
        <v>Журавлев Н.В.</v>
      </c>
      <c r="B137" s="2">
        <v>117</v>
      </c>
      <c r="C137" s="2" t="s">
        <v>120</v>
      </c>
      <c r="D137" s="49">
        <f>Сентябрь!E137</f>
        <v>0</v>
      </c>
      <c r="E137" s="51"/>
      <c r="F137" s="7">
        <f t="shared" si="6"/>
        <v>0</v>
      </c>
      <c r="G137" s="23">
        <f>'СВОД 2013'!$B$222</f>
        <v>3.11</v>
      </c>
      <c r="H137" s="7">
        <f t="shared" si="7"/>
        <v>0</v>
      </c>
      <c r="I137" s="72">
        <v>0</v>
      </c>
      <c r="J137" s="9">
        <f t="shared" si="8"/>
        <v>0</v>
      </c>
    </row>
    <row r="138" spans="1:10" ht="15.95" customHeight="1" x14ac:dyDescent="0.25">
      <c r="A138" s="133" t="str">
        <f>'СВОД 2013'!$A138</f>
        <v>Волобуев П. Ю.</v>
      </c>
      <c r="B138" s="2">
        <v>118</v>
      </c>
      <c r="C138" s="18"/>
      <c r="D138" s="49">
        <f>Сентябрь!E138</f>
        <v>24.36</v>
      </c>
      <c r="E138" s="51">
        <v>57.99</v>
      </c>
      <c r="F138" s="7">
        <f t="shared" si="6"/>
        <v>33.630000000000003</v>
      </c>
      <c r="G138" s="23">
        <f>'СВОД 2013'!$B$222</f>
        <v>3.11</v>
      </c>
      <c r="H138" s="7">
        <f t="shared" si="7"/>
        <v>104.59</v>
      </c>
      <c r="I138" s="72">
        <v>150.5</v>
      </c>
      <c r="J138" s="9">
        <f t="shared" si="8"/>
        <v>-45.91</v>
      </c>
    </row>
    <row r="139" spans="1:10" ht="15.95" customHeight="1" x14ac:dyDescent="0.25">
      <c r="A139" s="133" t="str">
        <f>'СВОД 2013'!$A139</f>
        <v>Колескин С. А.</v>
      </c>
      <c r="B139" s="2">
        <v>119</v>
      </c>
      <c r="C139" s="18"/>
      <c r="D139" s="49">
        <f>Сентябрь!E139</f>
        <v>0</v>
      </c>
      <c r="E139" s="51"/>
      <c r="F139" s="7">
        <f t="shared" si="6"/>
        <v>0</v>
      </c>
      <c r="G139" s="23">
        <f>'СВОД 2013'!$B$222</f>
        <v>3.11</v>
      </c>
      <c r="H139" s="7">
        <f t="shared" si="7"/>
        <v>0</v>
      </c>
      <c r="I139" s="72">
        <v>0</v>
      </c>
      <c r="J139" s="9">
        <f t="shared" si="8"/>
        <v>0</v>
      </c>
    </row>
    <row r="140" spans="1:10" ht="15.95" customHeight="1" x14ac:dyDescent="0.25">
      <c r="A140" s="133" t="str">
        <f>'СВОД 2013'!$A140</f>
        <v>Иванников И. В.</v>
      </c>
      <c r="B140" s="2">
        <v>119</v>
      </c>
      <c r="C140" s="2" t="s">
        <v>120</v>
      </c>
      <c r="D140" s="49">
        <f>Сентябрь!E140</f>
        <v>0</v>
      </c>
      <c r="E140" s="51"/>
      <c r="F140" s="7">
        <f t="shared" si="6"/>
        <v>0</v>
      </c>
      <c r="G140" s="23">
        <f>'СВОД 2013'!$B$222</f>
        <v>3.11</v>
      </c>
      <c r="H140" s="7">
        <f t="shared" si="7"/>
        <v>0</v>
      </c>
      <c r="I140" s="72">
        <v>0</v>
      </c>
      <c r="J140" s="9">
        <f t="shared" si="8"/>
        <v>0</v>
      </c>
    </row>
    <row r="141" spans="1:10" ht="15.95" customHeight="1" x14ac:dyDescent="0.25">
      <c r="A141" s="133" t="str">
        <f>'СВОД 2013'!$A141</f>
        <v>Якубов А. Ф.</v>
      </c>
      <c r="B141" s="2">
        <v>120</v>
      </c>
      <c r="C141" s="18"/>
      <c r="D141" s="49">
        <f>Сентябрь!E141</f>
        <v>33.200000000000003</v>
      </c>
      <c r="E141" s="51">
        <v>163.69</v>
      </c>
      <c r="F141" s="7">
        <f t="shared" si="6"/>
        <v>130.49</v>
      </c>
      <c r="G141" s="23">
        <f>'СВОД 2013'!$B$222</f>
        <v>3.11</v>
      </c>
      <c r="H141" s="7">
        <f t="shared" si="7"/>
        <v>405.82</v>
      </c>
      <c r="I141" s="72">
        <v>0</v>
      </c>
      <c r="J141" s="9">
        <f t="shared" si="8"/>
        <v>405.82</v>
      </c>
    </row>
    <row r="142" spans="1:10" ht="15.95" customHeight="1" x14ac:dyDescent="0.25">
      <c r="A142" s="133" t="str">
        <f>'СВОД 2013'!$A142</f>
        <v>Ефимова Л. А.</v>
      </c>
      <c r="B142" s="2">
        <v>121</v>
      </c>
      <c r="C142" s="18"/>
      <c r="D142" s="49">
        <f>Сентябрь!E142</f>
        <v>6.64</v>
      </c>
      <c r="E142" s="51">
        <v>6.64</v>
      </c>
      <c r="F142" s="7">
        <f t="shared" si="6"/>
        <v>0</v>
      </c>
      <c r="G142" s="23">
        <f>'СВОД 2013'!$B$222</f>
        <v>3.11</v>
      </c>
      <c r="H142" s="7">
        <f t="shared" si="7"/>
        <v>0</v>
      </c>
      <c r="I142" s="72">
        <v>0</v>
      </c>
      <c r="J142" s="9">
        <f t="shared" si="8"/>
        <v>0</v>
      </c>
    </row>
    <row r="143" spans="1:10" ht="15.95" customHeight="1" x14ac:dyDescent="0.25">
      <c r="A143" s="133" t="str">
        <f>'СВОД 2013'!$A143</f>
        <v>Гудзь В. Г.</v>
      </c>
      <c r="B143" s="2">
        <v>122</v>
      </c>
      <c r="C143" s="18"/>
      <c r="D143" s="49">
        <f>Сентябрь!E143</f>
        <v>34.6</v>
      </c>
      <c r="E143" s="51">
        <v>56.24</v>
      </c>
      <c r="F143" s="7">
        <f t="shared" si="6"/>
        <v>21.64</v>
      </c>
      <c r="G143" s="23">
        <f>'СВОД 2013'!$B$222</f>
        <v>3.11</v>
      </c>
      <c r="H143" s="7">
        <f t="shared" si="7"/>
        <v>67.3</v>
      </c>
      <c r="I143" s="72">
        <v>0</v>
      </c>
      <c r="J143" s="9">
        <f t="shared" si="8"/>
        <v>67.3</v>
      </c>
    </row>
    <row r="144" spans="1:10" ht="15.95" customHeight="1" x14ac:dyDescent="0.25">
      <c r="A144" s="133" t="str">
        <f>'СВОД 2013'!$A144</f>
        <v>Бирюкова С.А.</v>
      </c>
      <c r="B144" s="2">
        <v>123</v>
      </c>
      <c r="C144" s="18"/>
      <c r="D144" s="49">
        <f>Сентябрь!E144</f>
        <v>18.420000000000002</v>
      </c>
      <c r="E144" s="51">
        <v>23.7</v>
      </c>
      <c r="F144" s="7">
        <f t="shared" si="6"/>
        <v>5.2799999999999976</v>
      </c>
      <c r="G144" s="23">
        <f>'СВОД 2013'!$B$222</f>
        <v>3.11</v>
      </c>
      <c r="H144" s="7">
        <f t="shared" si="7"/>
        <v>16.420000000000002</v>
      </c>
      <c r="I144" s="72">
        <v>0</v>
      </c>
      <c r="J144" s="9">
        <f t="shared" si="8"/>
        <v>16.420000000000002</v>
      </c>
    </row>
    <row r="145" spans="1:10" ht="15.95" customHeight="1" x14ac:dyDescent="0.25">
      <c r="A145" s="133" t="str">
        <f>'СВОД 2013'!$A145</f>
        <v>Трушина Н. Г.</v>
      </c>
      <c r="B145" s="2">
        <v>124</v>
      </c>
      <c r="C145" s="18"/>
      <c r="D145" s="49">
        <f>Сентябрь!E145</f>
        <v>125.5</v>
      </c>
      <c r="E145" s="51">
        <v>195.11</v>
      </c>
      <c r="F145" s="7">
        <f t="shared" si="6"/>
        <v>69.610000000000014</v>
      </c>
      <c r="G145" s="23">
        <f>'СВОД 2013'!$B$222</f>
        <v>3.11</v>
      </c>
      <c r="H145" s="7">
        <f t="shared" si="7"/>
        <v>216.49</v>
      </c>
      <c r="I145" s="72">
        <v>0</v>
      </c>
      <c r="J145" s="9">
        <f t="shared" si="8"/>
        <v>216.49</v>
      </c>
    </row>
    <row r="146" spans="1:10" ht="15.95" customHeight="1" x14ac:dyDescent="0.25">
      <c r="A146" s="133" t="str">
        <f>'СВОД 2013'!$A146</f>
        <v>Гордиенко Л.Б.</v>
      </c>
      <c r="B146" s="2">
        <v>125</v>
      </c>
      <c r="C146" s="18"/>
      <c r="D146" s="49">
        <f>Сентябрь!E146</f>
        <v>155.69999999999999</v>
      </c>
      <c r="E146" s="51">
        <v>376.12</v>
      </c>
      <c r="F146" s="7">
        <f t="shared" si="6"/>
        <v>220.42000000000002</v>
      </c>
      <c r="G146" s="23">
        <f>'СВОД 2013'!$B$222</f>
        <v>3.11</v>
      </c>
      <c r="H146" s="7">
        <f t="shared" si="7"/>
        <v>685.51</v>
      </c>
      <c r="I146" s="72">
        <v>0</v>
      </c>
      <c r="J146" s="9">
        <f t="shared" si="8"/>
        <v>685.51</v>
      </c>
    </row>
    <row r="147" spans="1:10" ht="15.95" customHeight="1" x14ac:dyDescent="0.25">
      <c r="A147" s="133" t="str">
        <f>'СВОД 2013'!$A147</f>
        <v>Михайлова Е. А.</v>
      </c>
      <c r="B147" s="2">
        <v>126</v>
      </c>
      <c r="C147" s="18"/>
      <c r="D147" s="49">
        <f>Сентябрь!E147</f>
        <v>0</v>
      </c>
      <c r="E147" s="51"/>
      <c r="F147" s="7">
        <f t="shared" si="6"/>
        <v>0</v>
      </c>
      <c r="G147" s="23">
        <f>'СВОД 2013'!$B$222</f>
        <v>3.11</v>
      </c>
      <c r="H147" s="7">
        <f t="shared" si="7"/>
        <v>0</v>
      </c>
      <c r="I147" s="72">
        <v>0</v>
      </c>
      <c r="J147" s="9">
        <f t="shared" si="8"/>
        <v>0</v>
      </c>
    </row>
    <row r="148" spans="1:10" ht="15.95" customHeight="1" x14ac:dyDescent="0.25">
      <c r="A148" s="133" t="str">
        <f>'СВОД 2013'!$A148</f>
        <v>Демина Н. С.</v>
      </c>
      <c r="B148" s="2">
        <v>127</v>
      </c>
      <c r="C148" s="18"/>
      <c r="D148" s="49">
        <f>Сентябрь!E148</f>
        <v>0</v>
      </c>
      <c r="E148" s="51"/>
      <c r="F148" s="7">
        <f t="shared" si="6"/>
        <v>0</v>
      </c>
      <c r="G148" s="23">
        <f>'СВОД 2013'!$B$222</f>
        <v>3.11</v>
      </c>
      <c r="H148" s="7">
        <f t="shared" si="7"/>
        <v>0</v>
      </c>
      <c r="I148" s="72">
        <v>0</v>
      </c>
      <c r="J148" s="9">
        <f t="shared" si="8"/>
        <v>0</v>
      </c>
    </row>
    <row r="149" spans="1:10" ht="15.95" customHeight="1" x14ac:dyDescent="0.25">
      <c r="A149" s="133" t="str">
        <f>'СВОД 2013'!$A149</f>
        <v>Абинякин М. А.</v>
      </c>
      <c r="B149" s="2">
        <v>128</v>
      </c>
      <c r="C149" s="18"/>
      <c r="D149" s="49">
        <f>Сентябрь!E149</f>
        <v>0</v>
      </c>
      <c r="E149" s="51"/>
      <c r="F149" s="7">
        <f t="shared" si="6"/>
        <v>0</v>
      </c>
      <c r="G149" s="23">
        <f>'СВОД 2013'!$B$222</f>
        <v>3.11</v>
      </c>
      <c r="H149" s="7">
        <f t="shared" si="7"/>
        <v>0</v>
      </c>
      <c r="I149" s="72">
        <v>0</v>
      </c>
      <c r="J149" s="9">
        <f t="shared" si="8"/>
        <v>0</v>
      </c>
    </row>
    <row r="150" spans="1:10" ht="15.95" customHeight="1" x14ac:dyDescent="0.25">
      <c r="A150" s="133" t="str">
        <f>'СВОД 2013'!$A150</f>
        <v>Богданович К. Н.</v>
      </c>
      <c r="B150" s="2">
        <v>129</v>
      </c>
      <c r="C150" s="18"/>
      <c r="D150" s="49">
        <f>Сентябрь!E150</f>
        <v>0</v>
      </c>
      <c r="E150" s="51"/>
      <c r="F150" s="7">
        <f t="shared" si="6"/>
        <v>0</v>
      </c>
      <c r="G150" s="23">
        <f>'СВОД 2013'!$B$222</f>
        <v>3.11</v>
      </c>
      <c r="H150" s="7">
        <f t="shared" si="7"/>
        <v>0</v>
      </c>
      <c r="I150" s="72">
        <v>0</v>
      </c>
      <c r="J150" s="9">
        <f t="shared" si="8"/>
        <v>0</v>
      </c>
    </row>
    <row r="151" spans="1:10" ht="15.95" customHeight="1" x14ac:dyDescent="0.25">
      <c r="A151" s="133" t="str">
        <f>'СВОД 2013'!$A151</f>
        <v>Богданович Н. Н.</v>
      </c>
      <c r="B151" s="2">
        <v>130</v>
      </c>
      <c r="C151" s="18"/>
      <c r="D151" s="49">
        <f>Сентябрь!E151</f>
        <v>922.86</v>
      </c>
      <c r="E151" s="51">
        <v>1257.3800000000001</v>
      </c>
      <c r="F151" s="7">
        <f t="shared" si="6"/>
        <v>334.5200000000001</v>
      </c>
      <c r="G151" s="23">
        <f>'СВОД 2013'!$B$222</f>
        <v>3.11</v>
      </c>
      <c r="H151" s="7">
        <f t="shared" si="7"/>
        <v>1040.3599999999999</v>
      </c>
      <c r="I151" s="72">
        <v>0</v>
      </c>
      <c r="J151" s="9">
        <f t="shared" si="8"/>
        <v>1040.3599999999999</v>
      </c>
    </row>
    <row r="152" spans="1:10" ht="15.95" customHeight="1" x14ac:dyDescent="0.25">
      <c r="A152" s="133" t="str">
        <f>'СВОД 2013'!$A152</f>
        <v>Богданович Н. Н.</v>
      </c>
      <c r="B152" s="2">
        <v>131</v>
      </c>
      <c r="C152" s="18"/>
      <c r="D152" s="49">
        <f>Сентябрь!E152</f>
        <v>0</v>
      </c>
      <c r="E152" s="51"/>
      <c r="F152" s="7">
        <f t="shared" si="6"/>
        <v>0</v>
      </c>
      <c r="G152" s="23">
        <f>'СВОД 2013'!$B$222</f>
        <v>3.11</v>
      </c>
      <c r="H152" s="7">
        <f t="shared" si="7"/>
        <v>0</v>
      </c>
      <c r="I152" s="72">
        <v>0</v>
      </c>
      <c r="J152" s="9">
        <f t="shared" si="8"/>
        <v>0</v>
      </c>
    </row>
    <row r="153" spans="1:10" ht="15.95" customHeight="1" x14ac:dyDescent="0.25">
      <c r="A153" s="133" t="str">
        <f>'СВОД 2013'!$A153</f>
        <v>Петров С. М.</v>
      </c>
      <c r="B153" s="2">
        <v>132</v>
      </c>
      <c r="C153" s="18"/>
      <c r="D153" s="49">
        <f>Сентябрь!E153</f>
        <v>0</v>
      </c>
      <c r="E153" s="51"/>
      <c r="F153" s="7">
        <f t="shared" si="6"/>
        <v>0</v>
      </c>
      <c r="G153" s="23">
        <f>'СВОД 2013'!$B$222</f>
        <v>3.11</v>
      </c>
      <c r="H153" s="7">
        <f t="shared" si="7"/>
        <v>0</v>
      </c>
      <c r="I153" s="72">
        <v>0</v>
      </c>
      <c r="J153" s="9">
        <f t="shared" si="8"/>
        <v>0</v>
      </c>
    </row>
    <row r="154" spans="1:10" ht="15.95" customHeight="1" x14ac:dyDescent="0.25">
      <c r="A154" s="133">
        <f>'СВОД 2013'!$A154</f>
        <v>0</v>
      </c>
      <c r="B154" s="2">
        <v>133</v>
      </c>
      <c r="C154" s="18"/>
      <c r="D154" s="49">
        <f>Сентябрь!E154</f>
        <v>0</v>
      </c>
      <c r="E154" s="51"/>
      <c r="F154" s="7">
        <f t="shared" si="6"/>
        <v>0</v>
      </c>
      <c r="G154" s="23">
        <f>'СВОД 2013'!$B$222</f>
        <v>3.11</v>
      </c>
      <c r="H154" s="7">
        <f t="shared" si="7"/>
        <v>0</v>
      </c>
      <c r="I154" s="72">
        <v>0</v>
      </c>
      <c r="J154" s="9">
        <f t="shared" si="8"/>
        <v>0</v>
      </c>
    </row>
    <row r="155" spans="1:10" ht="15.95" customHeight="1" x14ac:dyDescent="0.25">
      <c r="A155" s="133">
        <f>'СВОД 2013'!$A155</f>
        <v>0</v>
      </c>
      <c r="B155" s="2">
        <v>134</v>
      </c>
      <c r="C155" s="18"/>
      <c r="D155" s="49">
        <f>Сентябрь!E155</f>
        <v>0</v>
      </c>
      <c r="E155" s="51"/>
      <c r="F155" s="7">
        <f t="shared" si="6"/>
        <v>0</v>
      </c>
      <c r="G155" s="23">
        <f>'СВОД 2013'!$B$222</f>
        <v>3.11</v>
      </c>
      <c r="H155" s="7">
        <f t="shared" si="7"/>
        <v>0</v>
      </c>
      <c r="I155" s="72">
        <v>0</v>
      </c>
      <c r="J155" s="9">
        <f t="shared" si="8"/>
        <v>0</v>
      </c>
    </row>
    <row r="156" spans="1:10" ht="15.95" customHeight="1" x14ac:dyDescent="0.25">
      <c r="A156" s="133" t="str">
        <f>'СВОД 2013'!$A156</f>
        <v>Парамонова С. Н.</v>
      </c>
      <c r="B156" s="2">
        <v>135</v>
      </c>
      <c r="C156" s="18"/>
      <c r="D156" s="49">
        <f>Сентябрь!E156</f>
        <v>6.55</v>
      </c>
      <c r="E156" s="51">
        <v>18.239999999999998</v>
      </c>
      <c r="F156" s="7">
        <f t="shared" si="6"/>
        <v>11.689999999999998</v>
      </c>
      <c r="G156" s="23">
        <f>'СВОД 2013'!$B$222</f>
        <v>3.11</v>
      </c>
      <c r="H156" s="7">
        <f t="shared" si="7"/>
        <v>36.36</v>
      </c>
      <c r="I156" s="72">
        <v>0</v>
      </c>
      <c r="J156" s="9">
        <f t="shared" si="8"/>
        <v>36.36</v>
      </c>
    </row>
    <row r="157" spans="1:10" ht="15.95" customHeight="1" x14ac:dyDescent="0.25">
      <c r="A157" s="133">
        <f>'СВОД 2013'!$A157</f>
        <v>0</v>
      </c>
      <c r="B157" s="2">
        <v>136</v>
      </c>
      <c r="C157" s="18"/>
      <c r="D157" s="49">
        <f>Сентябрь!E157</f>
        <v>0</v>
      </c>
      <c r="E157" s="51"/>
      <c r="F157" s="7">
        <f t="shared" si="6"/>
        <v>0</v>
      </c>
      <c r="G157" s="23">
        <f>'СВОД 2013'!$B$222</f>
        <v>3.11</v>
      </c>
      <c r="H157" s="7">
        <f t="shared" si="7"/>
        <v>0</v>
      </c>
      <c r="I157" s="72">
        <v>0</v>
      </c>
      <c r="J157" s="9">
        <f t="shared" si="8"/>
        <v>0</v>
      </c>
    </row>
    <row r="158" spans="1:10" ht="15.95" customHeight="1" x14ac:dyDescent="0.25">
      <c r="A158" s="133">
        <f>'СВОД 2013'!$A158</f>
        <v>0</v>
      </c>
      <c r="B158" s="2">
        <v>137</v>
      </c>
      <c r="C158" s="18"/>
      <c r="D158" s="49">
        <f>Сентябрь!E158</f>
        <v>0</v>
      </c>
      <c r="E158" s="51"/>
      <c r="F158" s="7">
        <f t="shared" si="6"/>
        <v>0</v>
      </c>
      <c r="G158" s="23">
        <f>'СВОД 2013'!$B$222</f>
        <v>3.11</v>
      </c>
      <c r="H158" s="7">
        <f t="shared" si="7"/>
        <v>0</v>
      </c>
      <c r="I158" s="72">
        <v>0</v>
      </c>
      <c r="J158" s="9">
        <f t="shared" si="8"/>
        <v>0</v>
      </c>
    </row>
    <row r="159" spans="1:10" ht="15.95" customHeight="1" x14ac:dyDescent="0.25">
      <c r="A159" s="133">
        <f>'СВОД 2013'!$A159</f>
        <v>0</v>
      </c>
      <c r="B159" s="2">
        <v>138</v>
      </c>
      <c r="C159" s="18"/>
      <c r="D159" s="49">
        <f>Сентябрь!E159</f>
        <v>0</v>
      </c>
      <c r="E159" s="51"/>
      <c r="F159" s="7">
        <f t="shared" si="6"/>
        <v>0</v>
      </c>
      <c r="G159" s="23">
        <f>'СВОД 2013'!$B$222</f>
        <v>3.11</v>
      </c>
      <c r="H159" s="7">
        <f t="shared" si="7"/>
        <v>0</v>
      </c>
      <c r="I159" s="72">
        <v>0</v>
      </c>
      <c r="J159" s="9">
        <f t="shared" si="8"/>
        <v>0</v>
      </c>
    </row>
    <row r="160" spans="1:10" ht="15.95" customHeight="1" x14ac:dyDescent="0.25">
      <c r="A160" s="133" t="str">
        <f>'СВОД 2013'!$A160</f>
        <v>Клепикова Е. В.</v>
      </c>
      <c r="B160" s="2">
        <v>139</v>
      </c>
      <c r="C160" s="18"/>
      <c r="D160" s="49">
        <f>Сентябрь!E160</f>
        <v>0</v>
      </c>
      <c r="E160" s="51"/>
      <c r="F160" s="7">
        <f t="shared" si="6"/>
        <v>0</v>
      </c>
      <c r="G160" s="23">
        <f>'СВОД 2013'!$B$222</f>
        <v>3.11</v>
      </c>
      <c r="H160" s="7">
        <f t="shared" si="7"/>
        <v>0</v>
      </c>
      <c r="I160" s="72">
        <v>0</v>
      </c>
      <c r="J160" s="9">
        <f t="shared" si="8"/>
        <v>0</v>
      </c>
    </row>
    <row r="161" spans="1:10" ht="15.95" customHeight="1" x14ac:dyDescent="0.25">
      <c r="A161" s="133" t="str">
        <f>'СВОД 2013'!$A161</f>
        <v>Назаренков А.Н.</v>
      </c>
      <c r="B161" s="2">
        <v>140</v>
      </c>
      <c r="C161" s="18"/>
      <c r="D161" s="49">
        <f>Сентябрь!E161</f>
        <v>0</v>
      </c>
      <c r="E161" s="51"/>
      <c r="F161" s="7">
        <f t="shared" si="6"/>
        <v>0</v>
      </c>
      <c r="G161" s="23">
        <f>'СВОД 2013'!$B$222</f>
        <v>3.11</v>
      </c>
      <c r="H161" s="7">
        <f t="shared" si="7"/>
        <v>0</v>
      </c>
      <c r="I161" s="72">
        <v>0</v>
      </c>
      <c r="J161" s="9">
        <f t="shared" si="8"/>
        <v>0</v>
      </c>
    </row>
    <row r="162" spans="1:10" ht="15.95" customHeight="1" x14ac:dyDescent="0.25">
      <c r="A162" s="133" t="str">
        <f>'СВОД 2013'!$A162</f>
        <v>Петропавловская О. В.</v>
      </c>
      <c r="B162" s="2">
        <v>140</v>
      </c>
      <c r="C162" s="3" t="s">
        <v>120</v>
      </c>
      <c r="D162" s="49">
        <f>Сентябрь!E162</f>
        <v>0</v>
      </c>
      <c r="E162" s="51"/>
      <c r="F162" s="7">
        <f t="shared" si="6"/>
        <v>0</v>
      </c>
      <c r="G162" s="23">
        <f>'СВОД 2013'!$B$222</f>
        <v>3.11</v>
      </c>
      <c r="H162" s="7">
        <f t="shared" si="7"/>
        <v>0</v>
      </c>
      <c r="I162" s="72">
        <v>0</v>
      </c>
      <c r="J162" s="9">
        <f t="shared" si="8"/>
        <v>0</v>
      </c>
    </row>
    <row r="163" spans="1:10" ht="15.95" customHeight="1" x14ac:dyDescent="0.25">
      <c r="A163" s="133">
        <f>'СВОД 2013'!$A163</f>
        <v>0</v>
      </c>
      <c r="B163" s="2">
        <v>141</v>
      </c>
      <c r="C163" s="18"/>
      <c r="D163" s="49">
        <f>Сентябрь!E163</f>
        <v>0</v>
      </c>
      <c r="E163" s="51"/>
      <c r="F163" s="7">
        <f t="shared" si="6"/>
        <v>0</v>
      </c>
      <c r="G163" s="23">
        <f>'СВОД 2013'!$B$222</f>
        <v>3.11</v>
      </c>
      <c r="H163" s="7">
        <f t="shared" si="7"/>
        <v>0</v>
      </c>
      <c r="I163" s="72">
        <v>0</v>
      </c>
      <c r="J163" s="9">
        <f t="shared" si="8"/>
        <v>0</v>
      </c>
    </row>
    <row r="164" spans="1:10" ht="15.95" customHeight="1" x14ac:dyDescent="0.25">
      <c r="A164" s="133">
        <f>'СВОД 2013'!$A164</f>
        <v>0</v>
      </c>
      <c r="B164" s="2">
        <v>142</v>
      </c>
      <c r="C164" s="18"/>
      <c r="D164" s="49">
        <f>Сентябрь!E164</f>
        <v>0</v>
      </c>
      <c r="E164" s="51"/>
      <c r="F164" s="7">
        <f t="shared" si="6"/>
        <v>0</v>
      </c>
      <c r="G164" s="23">
        <f>'СВОД 2013'!$B$222</f>
        <v>3.11</v>
      </c>
      <c r="H164" s="7">
        <f t="shared" si="7"/>
        <v>0</v>
      </c>
      <c r="I164" s="72">
        <v>0</v>
      </c>
      <c r="J164" s="9">
        <f t="shared" si="8"/>
        <v>0</v>
      </c>
    </row>
    <row r="165" spans="1:10" ht="15.95" customHeight="1" x14ac:dyDescent="0.25">
      <c r="A165" s="133">
        <f>'СВОД 2013'!$A165</f>
        <v>0</v>
      </c>
      <c r="B165" s="2">
        <v>142</v>
      </c>
      <c r="C165" s="3" t="s">
        <v>120</v>
      </c>
      <c r="D165" s="49">
        <f>Сентябрь!E165</f>
        <v>0</v>
      </c>
      <c r="E165" s="51"/>
      <c r="F165" s="7">
        <f t="shared" si="6"/>
        <v>0</v>
      </c>
      <c r="G165" s="23">
        <f>'СВОД 2013'!$B$222</f>
        <v>3.11</v>
      </c>
      <c r="H165" s="7">
        <f t="shared" si="7"/>
        <v>0</v>
      </c>
      <c r="I165" s="72">
        <v>0</v>
      </c>
      <c r="J165" s="9">
        <f t="shared" si="8"/>
        <v>0</v>
      </c>
    </row>
    <row r="166" spans="1:10" ht="15.95" customHeight="1" x14ac:dyDescent="0.25">
      <c r="A166" s="133">
        <f>'СВОД 2013'!$A166</f>
        <v>0</v>
      </c>
      <c r="B166" s="2">
        <v>143</v>
      </c>
      <c r="C166" s="18"/>
      <c r="D166" s="49">
        <f>Сентябрь!E166</f>
        <v>0</v>
      </c>
      <c r="E166" s="51"/>
      <c r="F166" s="7">
        <f t="shared" si="6"/>
        <v>0</v>
      </c>
      <c r="G166" s="23">
        <f>'СВОД 2013'!$B$222</f>
        <v>3.11</v>
      </c>
      <c r="H166" s="7">
        <f t="shared" si="7"/>
        <v>0</v>
      </c>
      <c r="I166" s="72">
        <v>0</v>
      </c>
      <c r="J166" s="9">
        <f t="shared" si="8"/>
        <v>0</v>
      </c>
    </row>
    <row r="167" spans="1:10" ht="15.95" customHeight="1" x14ac:dyDescent="0.25">
      <c r="A167" s="133">
        <f>'СВОД 2013'!$A167</f>
        <v>0</v>
      </c>
      <c r="B167" s="2">
        <v>144</v>
      </c>
      <c r="C167" s="18"/>
      <c r="D167" s="49">
        <f>Сентябрь!E167</f>
        <v>0</v>
      </c>
      <c r="E167" s="51"/>
      <c r="F167" s="7">
        <f t="shared" si="6"/>
        <v>0</v>
      </c>
      <c r="G167" s="23">
        <f>'СВОД 2013'!$B$222</f>
        <v>3.11</v>
      </c>
      <c r="H167" s="7">
        <f t="shared" si="7"/>
        <v>0</v>
      </c>
      <c r="I167" s="72">
        <v>0</v>
      </c>
      <c r="J167" s="9">
        <f t="shared" si="8"/>
        <v>0</v>
      </c>
    </row>
    <row r="168" spans="1:10" ht="15.95" customHeight="1" x14ac:dyDescent="0.25">
      <c r="A168" s="133" t="str">
        <f>'СВОД 2013'!$A168</f>
        <v>Барабанова Н. А.</v>
      </c>
      <c r="B168" s="2">
        <v>145</v>
      </c>
      <c r="C168" s="18"/>
      <c r="D168" s="49">
        <f>Сентябрь!E168</f>
        <v>1.73</v>
      </c>
      <c r="E168" s="51">
        <v>96.46</v>
      </c>
      <c r="F168" s="7">
        <f t="shared" si="6"/>
        <v>94.72999999999999</v>
      </c>
      <c r="G168" s="23">
        <f>'СВОД 2013'!$B$222</f>
        <v>3.11</v>
      </c>
      <c r="H168" s="7">
        <f t="shared" si="7"/>
        <v>294.61</v>
      </c>
      <c r="I168" s="72">
        <v>0</v>
      </c>
      <c r="J168" s="9">
        <f t="shared" si="8"/>
        <v>294.61</v>
      </c>
    </row>
    <row r="169" spans="1:10" ht="15.95" customHeight="1" x14ac:dyDescent="0.25">
      <c r="A169" s="133">
        <f>'СВОД 2013'!$A169</f>
        <v>0</v>
      </c>
      <c r="B169" s="2">
        <v>146</v>
      </c>
      <c r="C169" s="18"/>
      <c r="D169" s="49">
        <f>Сентябрь!E169</f>
        <v>0</v>
      </c>
      <c r="E169" s="51"/>
      <c r="F169" s="7">
        <f t="shared" si="6"/>
        <v>0</v>
      </c>
      <c r="G169" s="23">
        <f>'СВОД 2013'!$B$222</f>
        <v>3.11</v>
      </c>
      <c r="H169" s="7">
        <f t="shared" si="7"/>
        <v>0</v>
      </c>
      <c r="I169" s="72">
        <v>0</v>
      </c>
      <c r="J169" s="9">
        <f t="shared" si="8"/>
        <v>0</v>
      </c>
    </row>
    <row r="170" spans="1:10" ht="15.95" customHeight="1" x14ac:dyDescent="0.25">
      <c r="A170" s="133">
        <f>'СВОД 2013'!$A170</f>
        <v>0</v>
      </c>
      <c r="B170" s="2">
        <v>147</v>
      </c>
      <c r="C170" s="18"/>
      <c r="D170" s="49">
        <f>Сентябрь!E170</f>
        <v>0</v>
      </c>
      <c r="E170" s="51"/>
      <c r="F170" s="7">
        <f t="shared" si="6"/>
        <v>0</v>
      </c>
      <c r="G170" s="23">
        <f>'СВОД 2013'!$B$222</f>
        <v>3.11</v>
      </c>
      <c r="H170" s="7">
        <f t="shared" si="7"/>
        <v>0</v>
      </c>
      <c r="I170" s="72">
        <v>0</v>
      </c>
      <c r="J170" s="9">
        <f t="shared" si="8"/>
        <v>0</v>
      </c>
    </row>
    <row r="171" spans="1:10" ht="15.95" customHeight="1" x14ac:dyDescent="0.25">
      <c r="A171" s="133" t="str">
        <f>'СВОД 2013'!$A171</f>
        <v>Еременко А. А.</v>
      </c>
      <c r="B171" s="3">
        <v>148</v>
      </c>
      <c r="C171" s="18"/>
      <c r="D171" s="49">
        <f>Сентябрь!E171</f>
        <v>0</v>
      </c>
      <c r="E171" s="51"/>
      <c r="F171" s="7">
        <f t="shared" si="6"/>
        <v>0</v>
      </c>
      <c r="G171" s="23">
        <f>'СВОД 2013'!$B$222</f>
        <v>3.11</v>
      </c>
      <c r="H171" s="7">
        <f t="shared" si="7"/>
        <v>0</v>
      </c>
      <c r="I171" s="72">
        <v>0</v>
      </c>
      <c r="J171" s="9">
        <f t="shared" si="8"/>
        <v>0</v>
      </c>
    </row>
    <row r="172" spans="1:10" ht="15.95" customHeight="1" x14ac:dyDescent="0.25">
      <c r="A172" s="133" t="str">
        <f>'СВОД 2013'!$A172</f>
        <v>Осипова М. И.</v>
      </c>
      <c r="B172" s="2">
        <v>149</v>
      </c>
      <c r="C172" s="18"/>
      <c r="D172" s="49">
        <f>Сентябрь!E172</f>
        <v>161.21</v>
      </c>
      <c r="E172" s="51">
        <v>190.25</v>
      </c>
      <c r="F172" s="7">
        <f t="shared" si="6"/>
        <v>29.039999999999992</v>
      </c>
      <c r="G172" s="23">
        <f>'СВОД 2013'!$B$222</f>
        <v>3.11</v>
      </c>
      <c r="H172" s="7">
        <f t="shared" si="7"/>
        <v>90.31</v>
      </c>
      <c r="I172" s="72">
        <v>0</v>
      </c>
      <c r="J172" s="9">
        <f t="shared" si="8"/>
        <v>90.31</v>
      </c>
    </row>
    <row r="173" spans="1:10" ht="15.95" customHeight="1" x14ac:dyDescent="0.25">
      <c r="A173" s="133" t="str">
        <f>'СВОД 2013'!$A173</f>
        <v>Осипова М. И.</v>
      </c>
      <c r="B173" s="2">
        <v>150</v>
      </c>
      <c r="C173" s="18"/>
      <c r="D173" s="49">
        <f>Сентябрь!E173</f>
        <v>0</v>
      </c>
      <c r="E173" s="51"/>
      <c r="F173" s="7">
        <f t="shared" si="6"/>
        <v>0</v>
      </c>
      <c r="G173" s="23">
        <f>'СВОД 2013'!$B$222</f>
        <v>3.11</v>
      </c>
      <c r="H173" s="7">
        <f t="shared" si="7"/>
        <v>0</v>
      </c>
      <c r="I173" s="72">
        <v>0</v>
      </c>
      <c r="J173" s="9">
        <f t="shared" si="8"/>
        <v>0</v>
      </c>
    </row>
    <row r="174" spans="1:10" ht="15.95" customHeight="1" x14ac:dyDescent="0.25">
      <c r="A174" s="133" t="str">
        <f>'СВОД 2013'!$A174</f>
        <v>Тепикин С.В.</v>
      </c>
      <c r="B174" s="2">
        <v>151</v>
      </c>
      <c r="C174" s="18"/>
      <c r="D174" s="49">
        <f>Сентябрь!E174</f>
        <v>0</v>
      </c>
      <c r="E174" s="51"/>
      <c r="F174" s="7">
        <f t="shared" si="6"/>
        <v>0</v>
      </c>
      <c r="G174" s="23">
        <f>'СВОД 2013'!$B$222</f>
        <v>3.11</v>
      </c>
      <c r="H174" s="7">
        <f t="shared" si="7"/>
        <v>0</v>
      </c>
      <c r="I174" s="72">
        <v>0</v>
      </c>
      <c r="J174" s="9">
        <f t="shared" si="8"/>
        <v>0</v>
      </c>
    </row>
    <row r="175" spans="1:10" ht="15.95" customHeight="1" x14ac:dyDescent="0.25">
      <c r="A175" s="133" t="str">
        <f>'СВОД 2013'!$A175</f>
        <v>Шендарова Л. Н.</v>
      </c>
      <c r="B175" s="2">
        <v>152</v>
      </c>
      <c r="C175" s="18"/>
      <c r="D175" s="49">
        <f>Сентябрь!E175</f>
        <v>0</v>
      </c>
      <c r="E175" s="51"/>
      <c r="F175" s="7">
        <f t="shared" si="6"/>
        <v>0</v>
      </c>
      <c r="G175" s="23">
        <f>'СВОД 2013'!$B$222</f>
        <v>3.11</v>
      </c>
      <c r="H175" s="7">
        <f t="shared" si="7"/>
        <v>0</v>
      </c>
      <c r="I175" s="72">
        <v>0</v>
      </c>
      <c r="J175" s="9">
        <f t="shared" si="8"/>
        <v>0</v>
      </c>
    </row>
    <row r="176" spans="1:10" ht="15.95" customHeight="1" x14ac:dyDescent="0.25">
      <c r="A176" s="133" t="str">
        <f>'СВОД 2013'!$A176</f>
        <v>Шевкунова Е. Ю.</v>
      </c>
      <c r="B176" s="2">
        <v>153</v>
      </c>
      <c r="C176" s="18"/>
      <c r="D176" s="49">
        <f>Сентябрь!E176</f>
        <v>344.91</v>
      </c>
      <c r="E176" s="51">
        <v>1120.1500000000001</v>
      </c>
      <c r="F176" s="7">
        <f t="shared" si="6"/>
        <v>775.24</v>
      </c>
      <c r="G176" s="23">
        <f>'СВОД 2013'!$B$222</f>
        <v>3.11</v>
      </c>
      <c r="H176" s="7">
        <f t="shared" si="7"/>
        <v>2411</v>
      </c>
      <c r="I176" s="72">
        <v>1806</v>
      </c>
      <c r="J176" s="9">
        <f t="shared" si="8"/>
        <v>605</v>
      </c>
    </row>
    <row r="177" spans="1:10" ht="15.95" customHeight="1" x14ac:dyDescent="0.25">
      <c r="A177" s="133">
        <f>'СВОД 2013'!$A177</f>
        <v>0</v>
      </c>
      <c r="B177" s="2">
        <v>153</v>
      </c>
      <c r="C177" s="3" t="s">
        <v>120</v>
      </c>
      <c r="D177" s="49">
        <f>Сентябрь!E177</f>
        <v>0</v>
      </c>
      <c r="E177" s="51"/>
      <c r="F177" s="7">
        <f t="shared" si="6"/>
        <v>0</v>
      </c>
      <c r="G177" s="23">
        <f>'СВОД 2013'!$B$222</f>
        <v>3.11</v>
      </c>
      <c r="H177" s="7">
        <f t="shared" si="7"/>
        <v>0</v>
      </c>
      <c r="I177" s="72">
        <v>0</v>
      </c>
      <c r="J177" s="9">
        <f t="shared" si="8"/>
        <v>0</v>
      </c>
    </row>
    <row r="178" spans="1:10" ht="15.95" customHeight="1" x14ac:dyDescent="0.25">
      <c r="A178" s="133" t="str">
        <f>'СВОД 2013'!$A178</f>
        <v>Мошенец Т. М.</v>
      </c>
      <c r="B178" s="2">
        <v>154</v>
      </c>
      <c r="C178" s="18"/>
      <c r="D178" s="49">
        <f>Сентябрь!E178</f>
        <v>0</v>
      </c>
      <c r="E178" s="51"/>
      <c r="F178" s="7">
        <f t="shared" si="6"/>
        <v>0</v>
      </c>
      <c r="G178" s="23">
        <f>'СВОД 2013'!$B$222</f>
        <v>3.11</v>
      </c>
      <c r="H178" s="7">
        <f t="shared" si="7"/>
        <v>0</v>
      </c>
      <c r="I178" s="72">
        <v>0</v>
      </c>
      <c r="J178" s="9">
        <f t="shared" si="8"/>
        <v>0</v>
      </c>
    </row>
    <row r="179" spans="1:10" ht="15.95" customHeight="1" x14ac:dyDescent="0.25">
      <c r="A179" s="133" t="str">
        <f>'СВОД 2013'!$A179</f>
        <v>Круглова Е. В.</v>
      </c>
      <c r="B179" s="2">
        <v>155</v>
      </c>
      <c r="C179" s="18"/>
      <c r="D179" s="49">
        <f>Сентябрь!E179</f>
        <v>0</v>
      </c>
      <c r="E179" s="51"/>
      <c r="F179" s="7">
        <f t="shared" si="6"/>
        <v>0</v>
      </c>
      <c r="G179" s="23">
        <f>'СВОД 2013'!$B$222</f>
        <v>3.11</v>
      </c>
      <c r="H179" s="7">
        <f t="shared" si="7"/>
        <v>0</v>
      </c>
      <c r="I179" s="72">
        <v>0</v>
      </c>
      <c r="J179" s="9">
        <f t="shared" si="8"/>
        <v>0</v>
      </c>
    </row>
    <row r="180" spans="1:10" ht="15.95" customHeight="1" x14ac:dyDescent="0.25">
      <c r="A180" s="133" t="str">
        <f>'СВОД 2013'!$A180</f>
        <v>Лаврентьев И. М.</v>
      </c>
      <c r="B180" s="2">
        <v>156</v>
      </c>
      <c r="C180" s="18"/>
      <c r="D180" s="49">
        <v>0.47</v>
      </c>
      <c r="E180" s="51">
        <v>0.47</v>
      </c>
      <c r="F180" s="7">
        <f t="shared" si="6"/>
        <v>0</v>
      </c>
      <c r="G180" s="23">
        <f>'СВОД 2013'!$B$222</f>
        <v>3.11</v>
      </c>
      <c r="H180" s="7">
        <f t="shared" si="7"/>
        <v>0</v>
      </c>
      <c r="I180" s="72">
        <v>0</v>
      </c>
      <c r="J180" s="9">
        <f t="shared" si="8"/>
        <v>0</v>
      </c>
    </row>
    <row r="181" spans="1:10" ht="15.95" customHeight="1" x14ac:dyDescent="0.25">
      <c r="A181" s="133" t="str">
        <f>'СВОД 2013'!$A181</f>
        <v>Рачек Л.И.</v>
      </c>
      <c r="B181" s="2">
        <v>157</v>
      </c>
      <c r="C181" s="18"/>
      <c r="D181" s="49">
        <f>Сентябрь!E181</f>
        <v>441.19</v>
      </c>
      <c r="E181" s="51">
        <v>1344.6</v>
      </c>
      <c r="F181" s="7">
        <f t="shared" si="6"/>
        <v>903.40999999999985</v>
      </c>
      <c r="G181" s="23">
        <f>'СВОД 2013'!$B$222</f>
        <v>3.11</v>
      </c>
      <c r="H181" s="7">
        <f t="shared" si="7"/>
        <v>2809.61</v>
      </c>
      <c r="I181" s="72">
        <v>0</v>
      </c>
      <c r="J181" s="9">
        <f t="shared" si="8"/>
        <v>2809.61</v>
      </c>
    </row>
    <row r="182" spans="1:10" ht="15.95" customHeight="1" x14ac:dyDescent="0.25">
      <c r="A182" s="133" t="str">
        <f>'СВОД 2013'!$A182</f>
        <v>Кривоносов О. В.</v>
      </c>
      <c r="B182" s="2">
        <v>158</v>
      </c>
      <c r="C182" s="18"/>
      <c r="D182" s="49">
        <f>Сентябрь!E182</f>
        <v>239.53</v>
      </c>
      <c r="E182" s="51">
        <v>289.20999999999998</v>
      </c>
      <c r="F182" s="7">
        <f t="shared" si="6"/>
        <v>49.679999999999978</v>
      </c>
      <c r="G182" s="23">
        <f>'СВОД 2013'!$B$222</f>
        <v>3.11</v>
      </c>
      <c r="H182" s="7">
        <f t="shared" si="7"/>
        <v>154.5</v>
      </c>
      <c r="I182" s="72">
        <v>0</v>
      </c>
      <c r="J182" s="9">
        <f t="shared" si="8"/>
        <v>154.5</v>
      </c>
    </row>
    <row r="183" spans="1:10" ht="15.95" customHeight="1" x14ac:dyDescent="0.25">
      <c r="A183" s="133" t="str">
        <f>'СВОД 2013'!$A183</f>
        <v>Рулева И. Ю.</v>
      </c>
      <c r="B183" s="2">
        <v>159</v>
      </c>
      <c r="C183" s="18"/>
      <c r="D183" s="49">
        <v>0.46</v>
      </c>
      <c r="E183" s="51">
        <v>0.46</v>
      </c>
      <c r="F183" s="7">
        <f t="shared" si="6"/>
        <v>0</v>
      </c>
      <c r="G183" s="23">
        <f>'СВОД 2013'!$B$222</f>
        <v>3.11</v>
      </c>
      <c r="H183" s="7">
        <f t="shared" si="7"/>
        <v>0</v>
      </c>
      <c r="I183" s="72">
        <v>0</v>
      </c>
      <c r="J183" s="9">
        <f t="shared" si="8"/>
        <v>0</v>
      </c>
    </row>
    <row r="184" spans="1:10" ht="15.95" customHeight="1" x14ac:dyDescent="0.25">
      <c r="A184" s="133" t="str">
        <f>'СВОД 2013'!$A184</f>
        <v>Артемов В. Г.</v>
      </c>
      <c r="B184" s="2">
        <v>160</v>
      </c>
      <c r="C184" s="18"/>
      <c r="D184" s="49">
        <f>Сентябрь!E184</f>
        <v>0</v>
      </c>
      <c r="E184" s="51"/>
      <c r="F184" s="7">
        <f t="shared" si="6"/>
        <v>0</v>
      </c>
      <c r="G184" s="23">
        <f>'СВОД 2013'!$B$222</f>
        <v>3.11</v>
      </c>
      <c r="H184" s="7">
        <f t="shared" si="7"/>
        <v>0</v>
      </c>
      <c r="I184" s="72">
        <v>0</v>
      </c>
      <c r="J184" s="9">
        <f t="shared" si="8"/>
        <v>0</v>
      </c>
    </row>
    <row r="185" spans="1:10" ht="15.95" customHeight="1" x14ac:dyDescent="0.25">
      <c r="A185" s="133" t="str">
        <f>'СВОД 2013'!$A185</f>
        <v>Артемов В. Г.</v>
      </c>
      <c r="B185" s="2">
        <v>161</v>
      </c>
      <c r="C185" s="18"/>
      <c r="D185" s="49">
        <f>Сентябрь!E185</f>
        <v>788.39</v>
      </c>
      <c r="E185" s="51">
        <v>842.05</v>
      </c>
      <c r="F185" s="7">
        <f t="shared" si="6"/>
        <v>53.659999999999968</v>
      </c>
      <c r="G185" s="23">
        <f>'СВОД 2013'!$B$222</f>
        <v>3.11</v>
      </c>
      <c r="H185" s="7">
        <f t="shared" si="7"/>
        <v>166.88</v>
      </c>
      <c r="I185" s="72">
        <v>0</v>
      </c>
      <c r="J185" s="9">
        <f t="shared" si="8"/>
        <v>166.88</v>
      </c>
    </row>
    <row r="186" spans="1:10" ht="15.95" customHeight="1" x14ac:dyDescent="0.25">
      <c r="A186" s="133" t="str">
        <f>'СВОД 2013'!$A186</f>
        <v>Шереметьев М. В.</v>
      </c>
      <c r="B186" s="2">
        <v>162</v>
      </c>
      <c r="C186" s="18"/>
      <c r="D186" s="49">
        <f>Сентябрь!E186</f>
        <v>0</v>
      </c>
      <c r="E186" s="51"/>
      <c r="F186" s="7">
        <f t="shared" si="6"/>
        <v>0</v>
      </c>
      <c r="G186" s="23">
        <f>'СВОД 2013'!$B$222</f>
        <v>3.11</v>
      </c>
      <c r="H186" s="7">
        <f t="shared" si="7"/>
        <v>0</v>
      </c>
      <c r="I186" s="72">
        <v>0</v>
      </c>
      <c r="J186" s="9">
        <f t="shared" si="8"/>
        <v>0</v>
      </c>
    </row>
    <row r="187" spans="1:10" ht="15.95" customHeight="1" x14ac:dyDescent="0.25">
      <c r="A187" s="133" t="str">
        <f>'СВОД 2013'!$A187</f>
        <v>Фролова Л. Н.</v>
      </c>
      <c r="B187" s="2">
        <v>163</v>
      </c>
      <c r="C187" s="18"/>
      <c r="D187" s="49">
        <f>Сентябрь!E187</f>
        <v>1.41</v>
      </c>
      <c r="E187" s="51">
        <v>1.41</v>
      </c>
      <c r="F187" s="7">
        <f t="shared" si="6"/>
        <v>0</v>
      </c>
      <c r="G187" s="23">
        <f>'СВОД 2013'!$B$222</f>
        <v>3.11</v>
      </c>
      <c r="H187" s="7">
        <f t="shared" si="7"/>
        <v>0</v>
      </c>
      <c r="I187" s="72">
        <v>0</v>
      </c>
      <c r="J187" s="9">
        <f t="shared" si="8"/>
        <v>0</v>
      </c>
    </row>
    <row r="188" spans="1:10" ht="15.95" customHeight="1" x14ac:dyDescent="0.25">
      <c r="A188" s="133">
        <f>'СВОД 2013'!$A188</f>
        <v>0</v>
      </c>
      <c r="B188" s="2">
        <v>164</v>
      </c>
      <c r="C188" s="18"/>
      <c r="D188" s="49">
        <f>Сентябрь!E188</f>
        <v>0</v>
      </c>
      <c r="E188" s="51"/>
      <c r="F188" s="7">
        <f t="shared" si="6"/>
        <v>0</v>
      </c>
      <c r="G188" s="23">
        <f>'СВОД 2013'!$B$222</f>
        <v>3.11</v>
      </c>
      <c r="H188" s="7">
        <f t="shared" si="7"/>
        <v>0</v>
      </c>
      <c r="I188" s="72">
        <v>0</v>
      </c>
      <c r="J188" s="9">
        <f t="shared" si="8"/>
        <v>0</v>
      </c>
    </row>
    <row r="189" spans="1:10" ht="15.95" customHeight="1" x14ac:dyDescent="0.25">
      <c r="A189" s="133" t="str">
        <f>'СВОД 2013'!$A189</f>
        <v>Шахомиров А. А.</v>
      </c>
      <c r="B189" s="2">
        <v>165</v>
      </c>
      <c r="C189" s="18"/>
      <c r="D189" s="49">
        <f>Сентябрь!E189</f>
        <v>0</v>
      </c>
      <c r="E189" s="51"/>
      <c r="F189" s="7">
        <f t="shared" si="6"/>
        <v>0</v>
      </c>
      <c r="G189" s="23">
        <f>'СВОД 2013'!$B$222</f>
        <v>3.11</v>
      </c>
      <c r="H189" s="7">
        <f t="shared" si="7"/>
        <v>0</v>
      </c>
      <c r="I189" s="72">
        <v>0</v>
      </c>
      <c r="J189" s="9">
        <f t="shared" si="8"/>
        <v>0</v>
      </c>
    </row>
    <row r="190" spans="1:10" ht="15.95" customHeight="1" x14ac:dyDescent="0.25">
      <c r="A190" s="133" t="str">
        <f>'СВОД 2013'!$A190</f>
        <v>Игнашкина М. А.</v>
      </c>
      <c r="B190" s="2">
        <v>166</v>
      </c>
      <c r="C190" s="18"/>
      <c r="D190" s="49">
        <f>Сентябрь!E190</f>
        <v>157.91999999999999</v>
      </c>
      <c r="E190" s="51">
        <v>233.73</v>
      </c>
      <c r="F190" s="7">
        <f t="shared" si="6"/>
        <v>75.81</v>
      </c>
      <c r="G190" s="23">
        <f>'СВОД 2013'!$B$222</f>
        <v>3.11</v>
      </c>
      <c r="H190" s="7">
        <f t="shared" si="7"/>
        <v>235.77</v>
      </c>
      <c r="I190" s="72">
        <v>0</v>
      </c>
      <c r="J190" s="9">
        <f t="shared" si="8"/>
        <v>235.77</v>
      </c>
    </row>
    <row r="191" spans="1:10" ht="15.95" customHeight="1" x14ac:dyDescent="0.25">
      <c r="A191" s="133" t="str">
        <f>'СВОД 2013'!$A191</f>
        <v>Воронова О.А.</v>
      </c>
      <c r="B191" s="2">
        <v>167</v>
      </c>
      <c r="C191" s="18"/>
      <c r="D191" s="49">
        <f>Сентябрь!E191</f>
        <v>3.15</v>
      </c>
      <c r="E191" s="51">
        <v>3.62</v>
      </c>
      <c r="F191" s="7">
        <f t="shared" si="6"/>
        <v>0.4700000000000002</v>
      </c>
      <c r="G191" s="23">
        <f>'СВОД 2013'!$B$222</f>
        <v>3.11</v>
      </c>
      <c r="H191" s="7">
        <f t="shared" si="7"/>
        <v>1.46</v>
      </c>
      <c r="I191" s="72">
        <v>0</v>
      </c>
      <c r="J191" s="9">
        <f t="shared" si="8"/>
        <v>1.46</v>
      </c>
    </row>
    <row r="192" spans="1:10" ht="15.95" customHeight="1" x14ac:dyDescent="0.25">
      <c r="A192" s="133" t="str">
        <f>'СВОД 2013'!$A192</f>
        <v>Ишова Л. И.</v>
      </c>
      <c r="B192" s="2">
        <v>168</v>
      </c>
      <c r="C192" s="18"/>
      <c r="D192" s="49">
        <f>Сентябрь!E192</f>
        <v>0</v>
      </c>
      <c r="E192" s="51"/>
      <c r="F192" s="7">
        <f t="shared" si="6"/>
        <v>0</v>
      </c>
      <c r="G192" s="23">
        <f>'СВОД 2013'!$B$222</f>
        <v>3.11</v>
      </c>
      <c r="H192" s="7">
        <f t="shared" si="7"/>
        <v>0</v>
      </c>
      <c r="I192" s="72">
        <v>0</v>
      </c>
      <c r="J192" s="9">
        <f t="shared" si="8"/>
        <v>0</v>
      </c>
    </row>
    <row r="193" spans="1:10" ht="15.95" customHeight="1" x14ac:dyDescent="0.25">
      <c r="A193" s="133" t="str">
        <f>'СВОД 2013'!$A193</f>
        <v>Шукевич О. И.</v>
      </c>
      <c r="B193" s="2">
        <v>169</v>
      </c>
      <c r="C193" s="18"/>
      <c r="D193" s="49">
        <f>Сентябрь!E193</f>
        <v>0</v>
      </c>
      <c r="E193" s="51"/>
      <c r="F193" s="7">
        <f t="shared" si="6"/>
        <v>0</v>
      </c>
      <c r="G193" s="23">
        <f>'СВОД 2013'!$B$222</f>
        <v>3.11</v>
      </c>
      <c r="H193" s="7">
        <f t="shared" si="7"/>
        <v>0</v>
      </c>
      <c r="I193" s="72">
        <v>0</v>
      </c>
      <c r="J193" s="9">
        <f t="shared" si="8"/>
        <v>0</v>
      </c>
    </row>
    <row r="194" spans="1:10" ht="15.95" customHeight="1" x14ac:dyDescent="0.25">
      <c r="A194" s="133" t="str">
        <f>'СВОД 2013'!$A194</f>
        <v>Шукевич О. И.</v>
      </c>
      <c r="B194" s="2">
        <v>169</v>
      </c>
      <c r="C194" s="3" t="s">
        <v>120</v>
      </c>
      <c r="D194" s="49">
        <f>Сентябрь!E194</f>
        <v>0</v>
      </c>
      <c r="E194" s="51"/>
      <c r="F194" s="7">
        <f t="shared" si="6"/>
        <v>0</v>
      </c>
      <c r="G194" s="23">
        <f>'СВОД 2013'!$B$222</f>
        <v>3.11</v>
      </c>
      <c r="H194" s="7">
        <f t="shared" si="7"/>
        <v>0</v>
      </c>
      <c r="I194" s="72">
        <v>0</v>
      </c>
      <c r="J194" s="9">
        <f t="shared" si="8"/>
        <v>0</v>
      </c>
    </row>
    <row r="195" spans="1:10" ht="15.95" customHeight="1" x14ac:dyDescent="0.25">
      <c r="A195" s="133">
        <f>'СВОД 2013'!$A195</f>
        <v>0</v>
      </c>
      <c r="B195" s="2">
        <v>170</v>
      </c>
      <c r="C195" s="18"/>
      <c r="D195" s="49">
        <f>Сентябрь!E195</f>
        <v>0</v>
      </c>
      <c r="E195" s="51"/>
      <c r="F195" s="7">
        <f t="shared" si="6"/>
        <v>0</v>
      </c>
      <c r="G195" s="23">
        <f>'СВОД 2013'!$B$222</f>
        <v>3.11</v>
      </c>
      <c r="H195" s="7">
        <f t="shared" si="7"/>
        <v>0</v>
      </c>
      <c r="I195" s="72">
        <v>0</v>
      </c>
      <c r="J195" s="9">
        <f t="shared" si="8"/>
        <v>0</v>
      </c>
    </row>
    <row r="196" spans="1:10" ht="15.95" customHeight="1" x14ac:dyDescent="0.25">
      <c r="A196" s="133">
        <f>'СВОД 2013'!$A196</f>
        <v>0</v>
      </c>
      <c r="B196" s="2">
        <v>171</v>
      </c>
      <c r="C196" s="18"/>
      <c r="D196" s="49">
        <f>Сентябрь!E196</f>
        <v>0</v>
      </c>
      <c r="E196" s="51"/>
      <c r="F196" s="7">
        <f t="shared" ref="F196:F207" si="9">E196-D196</f>
        <v>0</v>
      </c>
      <c r="G196" s="23">
        <f>'СВОД 2013'!$B$222</f>
        <v>3.11</v>
      </c>
      <c r="H196" s="7">
        <f t="shared" ref="H196:H211" si="10">ROUND(F196*G196,2)</f>
        <v>0</v>
      </c>
      <c r="I196" s="72">
        <v>0</v>
      </c>
      <c r="J196" s="9">
        <f t="shared" ref="J196:J210" si="11">H196-I196</f>
        <v>0</v>
      </c>
    </row>
    <row r="197" spans="1:10" ht="15.95" customHeight="1" x14ac:dyDescent="0.25">
      <c r="A197" s="133">
        <f>'СВОД 2013'!$A197</f>
        <v>0</v>
      </c>
      <c r="B197" s="2">
        <v>172</v>
      </c>
      <c r="C197" s="18"/>
      <c r="D197" s="49">
        <f>Сентябрь!E197</f>
        <v>0</v>
      </c>
      <c r="E197" s="51"/>
      <c r="F197" s="7">
        <f t="shared" si="9"/>
        <v>0</v>
      </c>
      <c r="G197" s="23">
        <f>'СВОД 2013'!$B$222</f>
        <v>3.11</v>
      </c>
      <c r="H197" s="7">
        <f t="shared" si="10"/>
        <v>0</v>
      </c>
      <c r="I197" s="72">
        <v>0</v>
      </c>
      <c r="J197" s="9">
        <f t="shared" si="11"/>
        <v>0</v>
      </c>
    </row>
    <row r="198" spans="1:10" ht="15.95" customHeight="1" x14ac:dyDescent="0.25">
      <c r="A198" s="133">
        <f>'СВОД 2013'!$A198</f>
        <v>0</v>
      </c>
      <c r="B198" s="2">
        <v>173</v>
      </c>
      <c r="C198" s="18"/>
      <c r="D198" s="49">
        <f>Сентябрь!E198</f>
        <v>0</v>
      </c>
      <c r="E198" s="51"/>
      <c r="F198" s="7">
        <f t="shared" si="9"/>
        <v>0</v>
      </c>
      <c r="G198" s="23">
        <f>'СВОД 2013'!$B$222</f>
        <v>3.11</v>
      </c>
      <c r="H198" s="7">
        <f t="shared" si="10"/>
        <v>0</v>
      </c>
      <c r="I198" s="72">
        <v>0</v>
      </c>
      <c r="J198" s="9">
        <f t="shared" si="11"/>
        <v>0</v>
      </c>
    </row>
    <row r="199" spans="1:10" ht="15.95" customHeight="1" x14ac:dyDescent="0.25">
      <c r="A199" s="133">
        <f>'СВОД 2013'!$A199</f>
        <v>0</v>
      </c>
      <c r="B199" s="2">
        <v>174</v>
      </c>
      <c r="C199" s="18"/>
      <c r="D199" s="49">
        <f>Сентябрь!E199</f>
        <v>0</v>
      </c>
      <c r="E199" s="51"/>
      <c r="F199" s="7">
        <f t="shared" si="9"/>
        <v>0</v>
      </c>
      <c r="G199" s="23">
        <f>'СВОД 2013'!$B$222</f>
        <v>3.11</v>
      </c>
      <c r="H199" s="7">
        <f t="shared" si="10"/>
        <v>0</v>
      </c>
      <c r="I199" s="72">
        <v>0</v>
      </c>
      <c r="J199" s="9">
        <f t="shared" si="11"/>
        <v>0</v>
      </c>
    </row>
    <row r="200" spans="1:10" ht="15.95" customHeight="1" x14ac:dyDescent="0.25">
      <c r="A200" s="133" t="str">
        <f>'СВОД 2013'!$A200</f>
        <v>Колесникова О. В.</v>
      </c>
      <c r="B200" s="2">
        <v>175</v>
      </c>
      <c r="C200" s="18"/>
      <c r="D200" s="49">
        <f>Сентябрь!E200</f>
        <v>0</v>
      </c>
      <c r="E200" s="51"/>
      <c r="F200" s="7">
        <f t="shared" si="9"/>
        <v>0</v>
      </c>
      <c r="G200" s="23">
        <f>'СВОД 2013'!$B$222</f>
        <v>3.11</v>
      </c>
      <c r="H200" s="7">
        <f t="shared" si="10"/>
        <v>0</v>
      </c>
      <c r="I200" s="72">
        <v>0</v>
      </c>
      <c r="J200" s="9">
        <f t="shared" si="11"/>
        <v>0</v>
      </c>
    </row>
    <row r="201" spans="1:10" ht="15.95" customHeight="1" x14ac:dyDescent="0.25">
      <c r="A201" s="133" t="str">
        <f>'СВОД 2013'!$A201</f>
        <v>Объедкова О. А.</v>
      </c>
      <c r="B201" s="2">
        <v>176</v>
      </c>
      <c r="C201" s="18"/>
      <c r="D201" s="49">
        <f>Сентябрь!E201</f>
        <v>0</v>
      </c>
      <c r="E201" s="51"/>
      <c r="F201" s="7">
        <f t="shared" si="9"/>
        <v>0</v>
      </c>
      <c r="G201" s="23">
        <f>'СВОД 2013'!$B$222</f>
        <v>3.11</v>
      </c>
      <c r="H201" s="7">
        <f t="shared" si="10"/>
        <v>0</v>
      </c>
      <c r="I201" s="72">
        <v>0</v>
      </c>
      <c r="J201" s="9">
        <f t="shared" si="11"/>
        <v>0</v>
      </c>
    </row>
    <row r="202" spans="1:10" ht="15.95" customHeight="1" x14ac:dyDescent="0.25">
      <c r="A202" s="133" t="str">
        <f>'СВОД 2013'!$A202</f>
        <v>Певнева А. М.</v>
      </c>
      <c r="B202" s="2">
        <v>177</v>
      </c>
      <c r="C202" s="18"/>
      <c r="D202" s="49">
        <f>Сентябрь!E202</f>
        <v>0</v>
      </c>
      <c r="E202" s="51"/>
      <c r="F202" s="7">
        <f t="shared" si="9"/>
        <v>0</v>
      </c>
      <c r="G202" s="23">
        <f>'СВОД 2013'!$B$222</f>
        <v>3.11</v>
      </c>
      <c r="H202" s="7">
        <f t="shared" si="10"/>
        <v>0</v>
      </c>
      <c r="I202" s="72">
        <v>0</v>
      </c>
      <c r="J202" s="9">
        <f t="shared" si="11"/>
        <v>0</v>
      </c>
    </row>
    <row r="203" spans="1:10" ht="15.95" customHeight="1" x14ac:dyDescent="0.25">
      <c r="A203" s="133">
        <f>'СВОД 2013'!$A203</f>
        <v>0</v>
      </c>
      <c r="B203" s="2">
        <v>178</v>
      </c>
      <c r="C203" s="18"/>
      <c r="D203" s="49">
        <f>Сентябрь!E203</f>
        <v>0</v>
      </c>
      <c r="E203" s="51"/>
      <c r="F203" s="7">
        <f t="shared" si="9"/>
        <v>0</v>
      </c>
      <c r="G203" s="23">
        <f>'СВОД 2013'!$B$222</f>
        <v>3.11</v>
      </c>
      <c r="H203" s="7">
        <f t="shared" si="10"/>
        <v>0</v>
      </c>
      <c r="I203" s="72">
        <v>0</v>
      </c>
      <c r="J203" s="9">
        <f t="shared" si="11"/>
        <v>0</v>
      </c>
    </row>
    <row r="204" spans="1:10" ht="15.95" customHeight="1" x14ac:dyDescent="0.25">
      <c r="A204" s="133" t="str">
        <f>'СВОД 2013'!$A204</f>
        <v>Маркозян А.А.</v>
      </c>
      <c r="B204" s="2">
        <v>178</v>
      </c>
      <c r="C204" s="3" t="s">
        <v>120</v>
      </c>
      <c r="D204" s="49">
        <f>Сентябрь!E204</f>
        <v>0</v>
      </c>
      <c r="E204" s="51"/>
      <c r="F204" s="7">
        <f t="shared" si="9"/>
        <v>0</v>
      </c>
      <c r="G204" s="23">
        <f>'СВОД 2013'!$B$222</f>
        <v>3.11</v>
      </c>
      <c r="H204" s="7">
        <f t="shared" si="10"/>
        <v>0</v>
      </c>
      <c r="I204" s="72">
        <v>0</v>
      </c>
      <c r="J204" s="9">
        <f t="shared" si="11"/>
        <v>0</v>
      </c>
    </row>
    <row r="205" spans="1:10" ht="15.95" customHeight="1" x14ac:dyDescent="0.25">
      <c r="A205" s="133" t="str">
        <f>'СВОД 2013'!$A205</f>
        <v>Жуков А. Р.</v>
      </c>
      <c r="B205" s="3">
        <v>179</v>
      </c>
      <c r="C205" s="18"/>
      <c r="D205" s="49">
        <f>Сентябрь!E205</f>
        <v>0</v>
      </c>
      <c r="E205" s="51"/>
      <c r="F205" s="7">
        <f t="shared" si="9"/>
        <v>0</v>
      </c>
      <c r="G205" s="23">
        <f>'СВОД 2013'!$B$222</f>
        <v>3.11</v>
      </c>
      <c r="H205" s="7">
        <f t="shared" si="10"/>
        <v>0</v>
      </c>
      <c r="I205" s="72">
        <v>0</v>
      </c>
      <c r="J205" s="9">
        <f t="shared" si="11"/>
        <v>0</v>
      </c>
    </row>
    <row r="206" spans="1:10" ht="15.95" customHeight="1" x14ac:dyDescent="0.25">
      <c r="A206" s="133" t="str">
        <f>'СВОД 2013'!$A206</f>
        <v>Артемов В. Г.</v>
      </c>
      <c r="B206" s="2">
        <v>180</v>
      </c>
      <c r="C206" s="18"/>
      <c r="D206" s="49">
        <f>Сентябрь!E206</f>
        <v>1158.24</v>
      </c>
      <c r="E206" s="51">
        <v>2147.7800000000002</v>
      </c>
      <c r="F206" s="7">
        <f t="shared" si="9"/>
        <v>989.54000000000019</v>
      </c>
      <c r="G206" s="23">
        <f>'СВОД 2013'!$B$222</f>
        <v>3.11</v>
      </c>
      <c r="H206" s="7">
        <f t="shared" si="10"/>
        <v>3077.47</v>
      </c>
      <c r="I206" s="72">
        <v>0</v>
      </c>
      <c r="J206" s="9">
        <f t="shared" si="11"/>
        <v>3077.47</v>
      </c>
    </row>
    <row r="207" spans="1:10" ht="15.95" customHeight="1" x14ac:dyDescent="0.25">
      <c r="A207" s="142" t="str">
        <f>'СВОД 2013'!$A207</f>
        <v>Нуждина С. А.</v>
      </c>
      <c r="B207" s="2">
        <v>181</v>
      </c>
      <c r="C207" s="58"/>
      <c r="D207" s="59">
        <f>Сентябрь!E207</f>
        <v>2.58</v>
      </c>
      <c r="E207" s="51">
        <v>2.58</v>
      </c>
      <c r="F207" s="60">
        <f t="shared" si="9"/>
        <v>0</v>
      </c>
      <c r="G207" s="23">
        <f>'СВОД 2013'!$B$222</f>
        <v>3.11</v>
      </c>
      <c r="H207" s="7">
        <f t="shared" si="10"/>
        <v>0</v>
      </c>
      <c r="I207" s="72">
        <v>0</v>
      </c>
      <c r="J207" s="61">
        <f t="shared" si="11"/>
        <v>0</v>
      </c>
    </row>
    <row r="208" spans="1:10" ht="15.75" customHeight="1" x14ac:dyDescent="0.25">
      <c r="A208" s="55" t="str">
        <f>'СВОД 2013'!$A208</f>
        <v>Административное здание</v>
      </c>
      <c r="B208" s="56"/>
      <c r="C208" s="56"/>
      <c r="D208" s="63">
        <f>Сентябрь!E208</f>
        <v>1218.3</v>
      </c>
      <c r="E208" s="63">
        <v>1950.92</v>
      </c>
      <c r="F208" s="7">
        <f>E208-D208</f>
        <v>732.62000000000012</v>
      </c>
      <c r="G208" s="23">
        <f>'СВОД 2013'!$B$222</f>
        <v>3.11</v>
      </c>
      <c r="H208" s="7">
        <f t="shared" si="10"/>
        <v>2278.4499999999998</v>
      </c>
      <c r="I208" s="73">
        <v>0</v>
      </c>
      <c r="J208" s="9">
        <f t="shared" si="11"/>
        <v>2278.4499999999998</v>
      </c>
    </row>
    <row r="209" spans="1:10" ht="15.75" x14ac:dyDescent="0.25">
      <c r="A209" s="47" t="str">
        <f>'СВОД 2013'!$A209</f>
        <v>КПП № 2</v>
      </c>
      <c r="B209" s="20"/>
      <c r="C209" s="20"/>
      <c r="D209" s="51">
        <f>Сентябрь!E209</f>
        <v>0.87</v>
      </c>
      <c r="E209" s="51">
        <v>249.37</v>
      </c>
      <c r="F209" s="7">
        <f>E209-D209</f>
        <v>248.5</v>
      </c>
      <c r="G209" s="23">
        <f>'СВОД 2013'!$B$222</f>
        <v>3.11</v>
      </c>
      <c r="H209" s="7">
        <f t="shared" si="10"/>
        <v>772.84</v>
      </c>
      <c r="I209" s="72">
        <v>0</v>
      </c>
      <c r="J209" s="9">
        <f t="shared" si="11"/>
        <v>772.84</v>
      </c>
    </row>
    <row r="210" spans="1:10" ht="15.75" x14ac:dyDescent="0.25">
      <c r="A210" s="47" t="str">
        <f>'СВОД 2013'!$A210</f>
        <v>Строительный городок</v>
      </c>
      <c r="B210" s="20"/>
      <c r="C210" s="20"/>
      <c r="D210" s="51">
        <f>Сентябрь!E210</f>
        <v>957.52</v>
      </c>
      <c r="E210" s="51">
        <v>2312.87</v>
      </c>
      <c r="F210" s="7">
        <f t="shared" ref="F210" si="12">E210-D210</f>
        <v>1355.35</v>
      </c>
      <c r="G210" s="23">
        <f>'СВОД 2013'!$B$222</f>
        <v>3.11</v>
      </c>
      <c r="H210" s="7">
        <f t="shared" si="10"/>
        <v>4215.1400000000003</v>
      </c>
      <c r="I210" s="72">
        <v>0</v>
      </c>
      <c r="J210" s="9">
        <f t="shared" si="11"/>
        <v>4215.1400000000003</v>
      </c>
    </row>
    <row r="211" spans="1:10" ht="16.5" thickBot="1" x14ac:dyDescent="0.3">
      <c r="A211" s="136" t="s">
        <v>173</v>
      </c>
      <c r="B211" s="137"/>
      <c r="C211" s="137"/>
      <c r="D211" s="123">
        <f>Сентябрь!E213</f>
        <v>0</v>
      </c>
      <c r="E211" s="123">
        <v>0</v>
      </c>
      <c r="F211" s="138">
        <f t="shared" ref="F211" si="13">E211-D211</f>
        <v>0</v>
      </c>
      <c r="G211" s="125">
        <f>'СВОД 2013'!$B$222</f>
        <v>3.11</v>
      </c>
      <c r="H211" s="7">
        <f t="shared" si="10"/>
        <v>0</v>
      </c>
      <c r="I211" s="141">
        <v>0</v>
      </c>
      <c r="J211" s="139">
        <f t="shared" ref="J211" si="14">H211-I211</f>
        <v>0</v>
      </c>
    </row>
    <row r="212" spans="1:10" ht="16.5" hidden="1" thickBot="1" x14ac:dyDescent="0.3">
      <c r="A212" s="76"/>
      <c r="B212" s="77"/>
      <c r="C212" s="77"/>
      <c r="D212" s="54"/>
      <c r="E212" s="54"/>
      <c r="F212" s="54"/>
      <c r="G212" s="54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4"/>
      <c r="F213" s="25">
        <f>SUM(F2:F211)</f>
        <v>12634.619999999999</v>
      </c>
      <c r="G213" s="64"/>
      <c r="H213" s="16">
        <f>SUM(H2:H211)</f>
        <v>39293.69</v>
      </c>
      <c r="I213" s="16">
        <f>SUM(I2:I211)</f>
        <v>8012.4400000000005</v>
      </c>
      <c r="J213" s="16">
        <f>SUM(J2:J211)</f>
        <v>31281.250000000007</v>
      </c>
    </row>
    <row r="215" spans="1:10" x14ac:dyDescent="0.25">
      <c r="H215" s="113">
        <f>H213-H210-H209-H208</f>
        <v>32027.260000000006</v>
      </c>
    </row>
  </sheetData>
  <autoFilter ref="A1:J211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&amp;C&amp;"Times New Roman,полужирный"&amp;16ОКТЯБРЬ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5"/>
  <sheetViews>
    <sheetView workbookViewId="0">
      <pane ySplit="1" topLeftCell="A76" activePane="bottomLeft" state="frozen"/>
      <selection activeCell="F218" sqref="F218"/>
      <selection pane="bottomLeft" activeCell="R23" sqref="R23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133" t="str">
        <f>'СВОД 2013'!$A2</f>
        <v>Кузнецова О. Н.</v>
      </c>
      <c r="B2" s="1">
        <v>1</v>
      </c>
      <c r="C2" s="17"/>
      <c r="D2" s="49">
        <v>0.89</v>
      </c>
      <c r="E2" s="49">
        <v>37.31</v>
      </c>
      <c r="F2" s="7">
        <f>E2-D2</f>
        <v>36.42</v>
      </c>
      <c r="G2" s="23">
        <f>'СВОД 2013'!$B$223</f>
        <v>3.03</v>
      </c>
      <c r="H2" s="7">
        <f>ROUND(F2*G2,2)</f>
        <v>110.35</v>
      </c>
      <c r="I2" s="9">
        <v>0</v>
      </c>
      <c r="J2" s="9">
        <f>H2-I2</f>
        <v>110.35</v>
      </c>
    </row>
    <row r="3" spans="1:10" ht="15.95" customHeight="1" x14ac:dyDescent="0.25">
      <c r="A3" s="133" t="str">
        <f>'СВОД 2013'!$A3</f>
        <v>Кузьмичева Е. В.</v>
      </c>
      <c r="B3" s="2">
        <v>1</v>
      </c>
      <c r="C3" s="2" t="s">
        <v>120</v>
      </c>
      <c r="D3" s="49">
        <f>Октябрь!E3</f>
        <v>2.39</v>
      </c>
      <c r="E3" s="49">
        <v>4.0599999999999996</v>
      </c>
      <c r="F3" s="7">
        <f>E3-D3</f>
        <v>1.6699999999999995</v>
      </c>
      <c r="G3" s="23">
        <f>'СВОД 2013'!$B$223</f>
        <v>3.03</v>
      </c>
      <c r="H3" s="7">
        <f>ROUND(F3*G3,2)</f>
        <v>5.0599999999999996</v>
      </c>
      <c r="I3" s="10">
        <v>0</v>
      </c>
      <c r="J3" s="9">
        <f t="shared" ref="J3:J67" si="0">H3-I3</f>
        <v>5.0599999999999996</v>
      </c>
    </row>
    <row r="4" spans="1:10" ht="15.95" customHeight="1" x14ac:dyDescent="0.25">
      <c r="A4" s="133">
        <f>'СВОД 2013'!$A4</f>
        <v>0</v>
      </c>
      <c r="B4" s="2">
        <v>2</v>
      </c>
      <c r="C4" s="18"/>
      <c r="D4" s="49">
        <f>Октябрь!E4</f>
        <v>0</v>
      </c>
      <c r="E4" s="49"/>
      <c r="F4" s="7">
        <f t="shared" ref="F4:F67" si="1">E4-D4</f>
        <v>0</v>
      </c>
      <c r="G4" s="23">
        <f>'СВОД 2013'!$B$223</f>
        <v>3.03</v>
      </c>
      <c r="H4" s="7">
        <f t="shared" ref="H4:H67" si="2">ROUND(F4*G4,2)</f>
        <v>0</v>
      </c>
      <c r="I4" s="10">
        <v>0</v>
      </c>
      <c r="J4" s="9">
        <f t="shared" si="0"/>
        <v>0</v>
      </c>
    </row>
    <row r="5" spans="1:10" ht="15.95" customHeight="1" x14ac:dyDescent="0.25">
      <c r="A5" s="133" t="str">
        <f>'СВОД 2013'!$A5</f>
        <v>Прохорова Т.М.</v>
      </c>
      <c r="B5" s="2">
        <v>2</v>
      </c>
      <c r="C5" s="2" t="s">
        <v>120</v>
      </c>
      <c r="D5" s="49">
        <f>Октябрь!E5</f>
        <v>204.98</v>
      </c>
      <c r="E5" s="49">
        <v>228.1</v>
      </c>
      <c r="F5" s="7">
        <f t="shared" si="1"/>
        <v>23.120000000000005</v>
      </c>
      <c r="G5" s="23">
        <f>'СВОД 2013'!$B$223</f>
        <v>3.03</v>
      </c>
      <c r="H5" s="7">
        <f t="shared" si="2"/>
        <v>70.05</v>
      </c>
      <c r="I5" s="10">
        <v>0</v>
      </c>
      <c r="J5" s="9">
        <f t="shared" si="0"/>
        <v>70.05</v>
      </c>
    </row>
    <row r="6" spans="1:10" ht="15.95" customHeight="1" x14ac:dyDescent="0.25">
      <c r="A6" s="133" t="str">
        <f>'СВОД 2013'!$A6</f>
        <v>Керимова Г. Н.</v>
      </c>
      <c r="B6" s="1">
        <v>3</v>
      </c>
      <c r="C6" s="17"/>
      <c r="D6" s="49">
        <f>Октябрь!E6</f>
        <v>0</v>
      </c>
      <c r="E6" s="49"/>
      <c r="F6" s="7">
        <f t="shared" si="1"/>
        <v>0</v>
      </c>
      <c r="G6" s="23">
        <f>'СВОД 2013'!$B$223</f>
        <v>3.03</v>
      </c>
      <c r="H6" s="7">
        <f t="shared" si="2"/>
        <v>0</v>
      </c>
      <c r="I6" s="10">
        <v>0</v>
      </c>
      <c r="J6" s="9">
        <f t="shared" si="0"/>
        <v>0</v>
      </c>
    </row>
    <row r="7" spans="1:10" ht="15.95" customHeight="1" x14ac:dyDescent="0.25">
      <c r="A7" s="133" t="str">
        <f>'СВОД 2013'!$A7</f>
        <v>Ходжаев Б. С.</v>
      </c>
      <c r="B7" s="1">
        <v>3</v>
      </c>
      <c r="C7" s="1" t="s">
        <v>120</v>
      </c>
      <c r="D7" s="49">
        <v>1.74</v>
      </c>
      <c r="E7" s="49">
        <v>378.28</v>
      </c>
      <c r="F7" s="7">
        <f t="shared" si="1"/>
        <v>376.53999999999996</v>
      </c>
      <c r="G7" s="23">
        <f>'СВОД 2013'!$B$223</f>
        <v>3.03</v>
      </c>
      <c r="H7" s="7">
        <f t="shared" si="2"/>
        <v>1140.92</v>
      </c>
      <c r="I7" s="10">
        <v>0</v>
      </c>
      <c r="J7" s="9">
        <f t="shared" si="0"/>
        <v>1140.92</v>
      </c>
    </row>
    <row r="8" spans="1:10" ht="15.95" customHeight="1" x14ac:dyDescent="0.25">
      <c r="A8" s="133">
        <f>'СВОД 2013'!$A8</f>
        <v>0</v>
      </c>
      <c r="B8" s="1">
        <v>4</v>
      </c>
      <c r="C8" s="18"/>
      <c r="D8" s="49">
        <f>Октябрь!E8</f>
        <v>0</v>
      </c>
      <c r="E8" s="49"/>
      <c r="F8" s="7">
        <f t="shared" si="1"/>
        <v>0</v>
      </c>
      <c r="G8" s="23">
        <f>'СВОД 2013'!$B$223</f>
        <v>3.03</v>
      </c>
      <c r="H8" s="7">
        <f t="shared" si="2"/>
        <v>0</v>
      </c>
      <c r="I8" s="10">
        <v>0</v>
      </c>
      <c r="J8" s="9">
        <f t="shared" si="0"/>
        <v>0</v>
      </c>
    </row>
    <row r="9" spans="1:10" ht="15.95" customHeight="1" x14ac:dyDescent="0.25">
      <c r="A9" s="133" t="str">
        <f>'СВОД 2013'!$A9</f>
        <v>Нечаев А. В.</v>
      </c>
      <c r="B9" s="2">
        <v>5</v>
      </c>
      <c r="C9" s="18"/>
      <c r="D9" s="96">
        <f>Октябрь!E9</f>
        <v>0.86</v>
      </c>
      <c r="E9" s="96">
        <v>0.86</v>
      </c>
      <c r="F9" s="7">
        <f t="shared" si="1"/>
        <v>0</v>
      </c>
      <c r="G9" s="23">
        <f>'СВОД 2013'!$B$223</f>
        <v>3.03</v>
      </c>
      <c r="H9" s="7">
        <f t="shared" si="2"/>
        <v>0</v>
      </c>
      <c r="I9" s="10">
        <v>0</v>
      </c>
      <c r="J9" s="9">
        <f t="shared" si="0"/>
        <v>0</v>
      </c>
    </row>
    <row r="10" spans="1:10" ht="15.95" customHeight="1" x14ac:dyDescent="0.25">
      <c r="A10" s="133" t="str">
        <f>'СВОД 2013'!$A10</f>
        <v xml:space="preserve">Терентьев С. П. </v>
      </c>
      <c r="B10" s="2">
        <v>6</v>
      </c>
      <c r="C10" s="18"/>
      <c r="D10" s="49">
        <f>Октябрь!E10</f>
        <v>510.79</v>
      </c>
      <c r="E10" s="49">
        <v>526.51</v>
      </c>
      <c r="F10" s="7">
        <f t="shared" si="1"/>
        <v>15.71999999999997</v>
      </c>
      <c r="G10" s="23">
        <f>'СВОД 2013'!$B$223</f>
        <v>3.03</v>
      </c>
      <c r="H10" s="7">
        <f t="shared" si="2"/>
        <v>47.63</v>
      </c>
      <c r="I10" s="10">
        <f>1000+1000</f>
        <v>2000</v>
      </c>
      <c r="J10" s="9">
        <f t="shared" si="0"/>
        <v>-1952.37</v>
      </c>
    </row>
    <row r="11" spans="1:10" ht="15.95" customHeight="1" x14ac:dyDescent="0.25">
      <c r="A11" s="133" t="str">
        <f>'СВОД 2013'!$A11</f>
        <v>Борозна М. В.</v>
      </c>
      <c r="B11" s="2">
        <v>7</v>
      </c>
      <c r="C11" s="18"/>
      <c r="D11" s="49">
        <f>Октябрь!E11</f>
        <v>0</v>
      </c>
      <c r="E11" s="49">
        <v>0</v>
      </c>
      <c r="F11" s="7">
        <f t="shared" si="1"/>
        <v>0</v>
      </c>
      <c r="G11" s="23">
        <f>'СВОД 2013'!$B$223</f>
        <v>3.03</v>
      </c>
      <c r="H11" s="7">
        <f t="shared" si="2"/>
        <v>0</v>
      </c>
      <c r="I11" s="10">
        <v>0</v>
      </c>
      <c r="J11" s="9">
        <f t="shared" si="0"/>
        <v>0</v>
      </c>
    </row>
    <row r="12" spans="1:10" ht="15.95" customHeight="1" x14ac:dyDescent="0.25">
      <c r="A12" s="133" t="str">
        <f>'СВОД 2013'!$A12</f>
        <v>Дрезгунова А. В.</v>
      </c>
      <c r="B12" s="2">
        <v>8</v>
      </c>
      <c r="C12" s="18"/>
      <c r="D12" s="49">
        <f>Октябрь!E12</f>
        <v>0.72</v>
      </c>
      <c r="E12" s="49">
        <v>0.72</v>
      </c>
      <c r="F12" s="7">
        <f t="shared" si="1"/>
        <v>0</v>
      </c>
      <c r="G12" s="23">
        <f>'СВОД 2013'!$B$223</f>
        <v>3.03</v>
      </c>
      <c r="H12" s="7">
        <f t="shared" si="2"/>
        <v>0</v>
      </c>
      <c r="I12" s="10">
        <v>0</v>
      </c>
      <c r="J12" s="9">
        <f t="shared" si="0"/>
        <v>0</v>
      </c>
    </row>
    <row r="13" spans="1:10" ht="15.95" customHeight="1" x14ac:dyDescent="0.25">
      <c r="A13" s="133" t="str">
        <f>'СВОД 2013'!$A13</f>
        <v>Селезова Э. Ю.</v>
      </c>
      <c r="B13" s="2">
        <v>9</v>
      </c>
      <c r="C13" s="18"/>
      <c r="D13" s="49">
        <f>Октябрь!E13</f>
        <v>1.41</v>
      </c>
      <c r="E13" s="49">
        <v>3.07</v>
      </c>
      <c r="F13" s="7">
        <f t="shared" si="1"/>
        <v>1.66</v>
      </c>
      <c r="G13" s="23">
        <f>'СВОД 2013'!$B$223</f>
        <v>3.03</v>
      </c>
      <c r="H13" s="7">
        <f t="shared" si="2"/>
        <v>5.03</v>
      </c>
      <c r="I13" s="10">
        <v>0</v>
      </c>
      <c r="J13" s="9">
        <f t="shared" si="0"/>
        <v>5.03</v>
      </c>
    </row>
    <row r="14" spans="1:10" ht="15.95" customHeight="1" x14ac:dyDescent="0.25">
      <c r="A14" s="133" t="str">
        <f>'СВОД 2013'!$A14</f>
        <v>Петкова М. С.</v>
      </c>
      <c r="B14" s="2">
        <v>9</v>
      </c>
      <c r="C14" s="2" t="s">
        <v>120</v>
      </c>
      <c r="D14" s="49">
        <f>Октябрь!E14</f>
        <v>0</v>
      </c>
      <c r="E14" s="49">
        <v>0</v>
      </c>
      <c r="F14" s="7">
        <f t="shared" si="1"/>
        <v>0</v>
      </c>
      <c r="G14" s="23">
        <f>'СВОД 2013'!$B$223</f>
        <v>3.03</v>
      </c>
      <c r="H14" s="7">
        <f t="shared" si="2"/>
        <v>0</v>
      </c>
      <c r="I14" s="10">
        <v>0</v>
      </c>
      <c r="J14" s="9">
        <f t="shared" si="0"/>
        <v>0</v>
      </c>
    </row>
    <row r="15" spans="1:10" ht="15.95" customHeight="1" x14ac:dyDescent="0.25">
      <c r="A15" s="133" t="str">
        <f>'СВОД 2013'!$A15</f>
        <v>Сахаров С.А.</v>
      </c>
      <c r="B15" s="2">
        <v>10</v>
      </c>
      <c r="C15" s="18"/>
      <c r="D15" s="49">
        <v>0.43</v>
      </c>
      <c r="E15" s="49">
        <v>19.79</v>
      </c>
      <c r="F15" s="7">
        <f t="shared" si="1"/>
        <v>19.36</v>
      </c>
      <c r="G15" s="23">
        <f>'СВОД 2013'!$B$223</f>
        <v>3.03</v>
      </c>
      <c r="H15" s="7">
        <f t="shared" si="2"/>
        <v>58.66</v>
      </c>
      <c r="I15" s="10">
        <v>0</v>
      </c>
      <c r="J15" s="9">
        <f t="shared" si="0"/>
        <v>58.66</v>
      </c>
    </row>
    <row r="16" spans="1:10" ht="15.95" customHeight="1" x14ac:dyDescent="0.25">
      <c r="A16" s="133" t="str">
        <f>'СВОД 2013'!$A16</f>
        <v>Артемов В. Г.</v>
      </c>
      <c r="B16" s="2">
        <v>11</v>
      </c>
      <c r="C16" s="18"/>
      <c r="D16" s="49">
        <f>Октябрь!E16</f>
        <v>1255.3900000000001</v>
      </c>
      <c r="E16" s="49">
        <v>1258.58</v>
      </c>
      <c r="F16" s="7">
        <f t="shared" si="1"/>
        <v>3.1899999999998272</v>
      </c>
      <c r="G16" s="23">
        <f>'СВОД 2013'!$B$223</f>
        <v>3.03</v>
      </c>
      <c r="H16" s="7">
        <f t="shared" si="2"/>
        <v>9.67</v>
      </c>
      <c r="I16" s="10">
        <v>0</v>
      </c>
      <c r="J16" s="9">
        <f t="shared" si="0"/>
        <v>9.67</v>
      </c>
    </row>
    <row r="17" spans="1:10" ht="15.95" customHeight="1" x14ac:dyDescent="0.25">
      <c r="A17" s="133" t="str">
        <f>'СВОД 2013'!$A17</f>
        <v>Елизаров М.В.</v>
      </c>
      <c r="B17" s="2">
        <v>12</v>
      </c>
      <c r="C17" s="18"/>
      <c r="D17" s="49">
        <f>Октябрь!E17</f>
        <v>1.1000000000000001</v>
      </c>
      <c r="E17" s="49">
        <v>711.73</v>
      </c>
      <c r="F17" s="7">
        <f t="shared" si="1"/>
        <v>710.63</v>
      </c>
      <c r="G17" s="23">
        <f>'СВОД 2013'!$B$223</f>
        <v>3.03</v>
      </c>
      <c r="H17" s="7">
        <f t="shared" si="2"/>
        <v>2153.21</v>
      </c>
      <c r="I17" s="10">
        <v>0</v>
      </c>
      <c r="J17" s="9">
        <f t="shared" si="0"/>
        <v>2153.21</v>
      </c>
    </row>
    <row r="18" spans="1:10" ht="15.95" customHeight="1" x14ac:dyDescent="0.25">
      <c r="A18" s="133">
        <f>'СВОД 2013'!$A18</f>
        <v>0</v>
      </c>
      <c r="B18" s="2">
        <v>12</v>
      </c>
      <c r="C18" s="3" t="s">
        <v>120</v>
      </c>
      <c r="D18" s="49">
        <f>Октябрь!E18</f>
        <v>0</v>
      </c>
      <c r="E18" s="49"/>
      <c r="F18" s="7">
        <f t="shared" si="1"/>
        <v>0</v>
      </c>
      <c r="G18" s="23">
        <f>'СВОД 2013'!$B$223</f>
        <v>3.03</v>
      </c>
      <c r="H18" s="7">
        <f t="shared" si="2"/>
        <v>0</v>
      </c>
      <c r="I18" s="10">
        <v>0</v>
      </c>
      <c r="J18" s="9">
        <f t="shared" si="0"/>
        <v>0</v>
      </c>
    </row>
    <row r="19" spans="1:10" ht="15.95" customHeight="1" x14ac:dyDescent="0.25">
      <c r="A19" s="133" t="str">
        <f>'СВОД 2013'!$A19</f>
        <v>Новикова Е. В.</v>
      </c>
      <c r="B19" s="2">
        <v>13</v>
      </c>
      <c r="C19" s="18"/>
      <c r="D19" s="49">
        <f>Октябрь!E19</f>
        <v>0.82</v>
      </c>
      <c r="E19" s="49">
        <v>0.86</v>
      </c>
      <c r="F19" s="7">
        <f t="shared" si="1"/>
        <v>4.0000000000000036E-2</v>
      </c>
      <c r="G19" s="23">
        <f>'СВОД 2013'!$B$223</f>
        <v>3.03</v>
      </c>
      <c r="H19" s="7">
        <f t="shared" si="2"/>
        <v>0.12</v>
      </c>
      <c r="I19" s="10">
        <v>0</v>
      </c>
      <c r="J19" s="9">
        <f t="shared" si="0"/>
        <v>0.12</v>
      </c>
    </row>
    <row r="20" spans="1:10" ht="15.95" customHeight="1" x14ac:dyDescent="0.25">
      <c r="A20" s="133" t="str">
        <f>'СВОД 2013'!$A20</f>
        <v>Арзамасцева С.В.</v>
      </c>
      <c r="B20" s="2">
        <v>14</v>
      </c>
      <c r="C20" s="18"/>
      <c r="D20" s="49">
        <f>Октябрь!E20</f>
        <v>375.92</v>
      </c>
      <c r="E20" s="49">
        <v>445.31</v>
      </c>
      <c r="F20" s="7">
        <f t="shared" si="1"/>
        <v>69.389999999999986</v>
      </c>
      <c r="G20" s="23">
        <f>'СВОД 2013'!$B$223</f>
        <v>3.03</v>
      </c>
      <c r="H20" s="7">
        <f t="shared" si="2"/>
        <v>210.25</v>
      </c>
      <c r="I20" s="10">
        <v>0</v>
      </c>
      <c r="J20" s="9">
        <f t="shared" si="0"/>
        <v>210.25</v>
      </c>
    </row>
    <row r="21" spans="1:10" ht="15.95" customHeight="1" x14ac:dyDescent="0.25">
      <c r="A21" s="133" t="str">
        <f>'СВОД 2013'!$A21</f>
        <v>Котикова Т. В.</v>
      </c>
      <c r="B21" s="2">
        <v>15</v>
      </c>
      <c r="C21" s="18"/>
      <c r="D21" s="49">
        <f>Октябрь!E21</f>
        <v>341.71</v>
      </c>
      <c r="E21" s="49">
        <v>502.41</v>
      </c>
      <c r="F21" s="7">
        <f t="shared" si="1"/>
        <v>160.70000000000005</v>
      </c>
      <c r="G21" s="23">
        <f>'СВОД 2013'!$B$223</f>
        <v>3.03</v>
      </c>
      <c r="H21" s="7">
        <f t="shared" si="2"/>
        <v>486.92</v>
      </c>
      <c r="I21" s="10">
        <v>0</v>
      </c>
      <c r="J21" s="9">
        <f t="shared" si="0"/>
        <v>486.92</v>
      </c>
    </row>
    <row r="22" spans="1:10" ht="15.95" customHeight="1" x14ac:dyDescent="0.25">
      <c r="A22" s="133" t="str">
        <f>'СВОД 2013'!$A22</f>
        <v>Пантелеева И.В.</v>
      </c>
      <c r="B22" s="2">
        <v>16</v>
      </c>
      <c r="C22" s="18"/>
      <c r="D22" s="49">
        <f>Октябрь!E22</f>
        <v>0</v>
      </c>
      <c r="E22" s="49">
        <v>0</v>
      </c>
      <c r="F22" s="7">
        <f t="shared" si="1"/>
        <v>0</v>
      </c>
      <c r="G22" s="23">
        <f>'СВОД 2013'!$B$223</f>
        <v>3.03</v>
      </c>
      <c r="H22" s="7">
        <f t="shared" si="2"/>
        <v>0</v>
      </c>
      <c r="I22" s="10">
        <v>0</v>
      </c>
      <c r="J22" s="9">
        <f t="shared" si="0"/>
        <v>0</v>
      </c>
    </row>
    <row r="23" spans="1:10" ht="15.95" customHeight="1" x14ac:dyDescent="0.25">
      <c r="A23" s="133" t="str">
        <f>'СВОД 2013'!$A23</f>
        <v>Казымова Э. Б.</v>
      </c>
      <c r="B23" s="2">
        <v>16</v>
      </c>
      <c r="C23" s="2" t="s">
        <v>120</v>
      </c>
      <c r="D23" s="49">
        <f>Октябрь!E23</f>
        <v>444</v>
      </c>
      <c r="E23" s="49">
        <v>2089.39</v>
      </c>
      <c r="F23" s="7">
        <f t="shared" si="1"/>
        <v>1645.3899999999999</v>
      </c>
      <c r="G23" s="23">
        <f>'СВОД 2013'!$B$223</f>
        <v>3.03</v>
      </c>
      <c r="H23" s="7">
        <f t="shared" si="2"/>
        <v>4985.53</v>
      </c>
      <c r="I23" s="10">
        <v>0</v>
      </c>
      <c r="J23" s="9">
        <f t="shared" si="0"/>
        <v>4985.53</v>
      </c>
    </row>
    <row r="24" spans="1:10" ht="15.95" customHeight="1" x14ac:dyDescent="0.25">
      <c r="A24" s="133" t="str">
        <f>'СВОД 2013'!$A24</f>
        <v>Новичкова С.Г.</v>
      </c>
      <c r="B24" s="2">
        <v>17</v>
      </c>
      <c r="C24" s="18"/>
      <c r="D24" s="49">
        <f>Октябрь!E24</f>
        <v>722.8</v>
      </c>
      <c r="E24" s="49">
        <v>1275.8800000000001</v>
      </c>
      <c r="F24" s="7">
        <f t="shared" si="1"/>
        <v>553.08000000000015</v>
      </c>
      <c r="G24" s="23">
        <f>'СВОД 2013'!$B$223</f>
        <v>3.03</v>
      </c>
      <c r="H24" s="7">
        <f t="shared" si="2"/>
        <v>1675.83</v>
      </c>
      <c r="I24" s="10">
        <v>0</v>
      </c>
      <c r="J24" s="9">
        <f t="shared" si="0"/>
        <v>1675.83</v>
      </c>
    </row>
    <row r="25" spans="1:10" ht="15.95" customHeight="1" x14ac:dyDescent="0.25">
      <c r="A25" s="133" t="str">
        <f>'СВОД 2013'!$A25</f>
        <v>Жилкин А.В.</v>
      </c>
      <c r="B25" s="2">
        <v>18</v>
      </c>
      <c r="C25" s="18"/>
      <c r="D25" s="96">
        <f>Октябрь!E25</f>
        <v>2.79</v>
      </c>
      <c r="E25" s="96">
        <v>2.79</v>
      </c>
      <c r="F25" s="7">
        <f t="shared" si="1"/>
        <v>0</v>
      </c>
      <c r="G25" s="23">
        <f>'СВОД 2013'!$B$223</f>
        <v>3.03</v>
      </c>
      <c r="H25" s="7">
        <f t="shared" si="2"/>
        <v>0</v>
      </c>
      <c r="I25" s="10">
        <v>0</v>
      </c>
      <c r="J25" s="9">
        <f t="shared" si="0"/>
        <v>0</v>
      </c>
    </row>
    <row r="26" spans="1:10" ht="15.95" customHeight="1" x14ac:dyDescent="0.25">
      <c r="A26" s="133" t="str">
        <f>'СВОД 2013'!$A26</f>
        <v>Логуновская Л. В.</v>
      </c>
      <c r="B26" s="2">
        <v>19</v>
      </c>
      <c r="C26" s="18"/>
      <c r="D26" s="49">
        <f>Октябрь!E26</f>
        <v>0</v>
      </c>
      <c r="E26" s="49">
        <v>0</v>
      </c>
      <c r="F26" s="7">
        <f t="shared" si="1"/>
        <v>0</v>
      </c>
      <c r="G26" s="23">
        <f>'СВОД 2013'!$B$223</f>
        <v>3.03</v>
      </c>
      <c r="H26" s="7">
        <f t="shared" si="2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2013'!$A27</f>
        <v>Пузько Л. А.</v>
      </c>
      <c r="B27" s="2">
        <v>20</v>
      </c>
      <c r="C27" s="18"/>
      <c r="D27" s="49">
        <f>Октябрь!E27</f>
        <v>0</v>
      </c>
      <c r="E27" s="49">
        <v>0</v>
      </c>
      <c r="F27" s="7">
        <f t="shared" si="1"/>
        <v>0</v>
      </c>
      <c r="G27" s="23">
        <f>'СВОД 2013'!$B$223</f>
        <v>3.03</v>
      </c>
      <c r="H27" s="7">
        <f t="shared" si="2"/>
        <v>0</v>
      </c>
      <c r="I27" s="10">
        <v>0</v>
      </c>
      <c r="J27" s="9">
        <f t="shared" si="0"/>
        <v>0</v>
      </c>
    </row>
    <row r="28" spans="1:10" ht="15.95" customHeight="1" x14ac:dyDescent="0.25">
      <c r="A28" s="133" t="str">
        <f>'СВОД 2013'!$A28</f>
        <v>Гришина Ю.Н.</v>
      </c>
      <c r="B28" s="2">
        <v>21</v>
      </c>
      <c r="C28" s="18"/>
      <c r="D28" s="49">
        <f>Октябрь!E28</f>
        <v>238.78</v>
      </c>
      <c r="E28" s="49">
        <v>244.8</v>
      </c>
      <c r="F28" s="7">
        <f t="shared" si="1"/>
        <v>6.0200000000000102</v>
      </c>
      <c r="G28" s="23">
        <f>'СВОД 2013'!$B$223</f>
        <v>3.03</v>
      </c>
      <c r="H28" s="7">
        <f t="shared" si="2"/>
        <v>18.239999999999998</v>
      </c>
      <c r="I28" s="10">
        <v>0</v>
      </c>
      <c r="J28" s="9">
        <f t="shared" si="0"/>
        <v>18.239999999999998</v>
      </c>
    </row>
    <row r="29" spans="1:10" ht="15.95" customHeight="1" x14ac:dyDescent="0.25">
      <c r="A29" s="133" t="str">
        <f>'СВОД 2013'!$A29</f>
        <v>Агуреев А. Н.</v>
      </c>
      <c r="B29" s="2">
        <v>22</v>
      </c>
      <c r="C29" s="18"/>
      <c r="D29" s="49">
        <f>Октябрь!E29</f>
        <v>118.73</v>
      </c>
      <c r="E29" s="49">
        <v>247.69</v>
      </c>
      <c r="F29" s="7">
        <f t="shared" si="1"/>
        <v>128.95999999999998</v>
      </c>
      <c r="G29" s="23">
        <f>'СВОД 2013'!$B$223</f>
        <v>3.03</v>
      </c>
      <c r="H29" s="7">
        <f t="shared" si="2"/>
        <v>390.75</v>
      </c>
      <c r="I29" s="10">
        <v>0</v>
      </c>
      <c r="J29" s="9">
        <f t="shared" si="0"/>
        <v>390.75</v>
      </c>
    </row>
    <row r="30" spans="1:10" ht="15.95" customHeight="1" x14ac:dyDescent="0.25">
      <c r="A30" s="133" t="str">
        <f>'СВОД 2013'!$A30</f>
        <v>Берлизова Е. Ю.</v>
      </c>
      <c r="B30" s="2">
        <v>22</v>
      </c>
      <c r="C30" s="2" t="s">
        <v>120</v>
      </c>
      <c r="D30" s="49">
        <f>Октябрь!E30</f>
        <v>1.08</v>
      </c>
      <c r="E30" s="49">
        <v>1.08</v>
      </c>
      <c r="F30" s="7">
        <f t="shared" si="1"/>
        <v>0</v>
      </c>
      <c r="G30" s="23">
        <f>'СВОД 2013'!$B$223</f>
        <v>3.03</v>
      </c>
      <c r="H30" s="7">
        <f t="shared" si="2"/>
        <v>0</v>
      </c>
      <c r="I30" s="10">
        <v>0</v>
      </c>
      <c r="J30" s="9">
        <f t="shared" si="0"/>
        <v>0</v>
      </c>
    </row>
    <row r="31" spans="1:10" ht="15.95" customHeight="1" x14ac:dyDescent="0.25">
      <c r="A31" s="134" t="str">
        <f>'СВОД 2013'!$A31</f>
        <v>Вдовыдченко Н. А.</v>
      </c>
      <c r="B31" s="2">
        <v>23</v>
      </c>
      <c r="C31" s="18"/>
      <c r="D31" s="49">
        <f>Октябрь!E31</f>
        <v>0</v>
      </c>
      <c r="E31" s="49">
        <v>0</v>
      </c>
      <c r="F31" s="7">
        <f t="shared" si="1"/>
        <v>0</v>
      </c>
      <c r="G31" s="23">
        <f>'СВОД 2013'!$B$223</f>
        <v>3.03</v>
      </c>
      <c r="H31" s="7">
        <f t="shared" si="2"/>
        <v>0</v>
      </c>
      <c r="I31" s="10">
        <v>0</v>
      </c>
      <c r="J31" s="9">
        <f t="shared" si="0"/>
        <v>0</v>
      </c>
    </row>
    <row r="32" spans="1:10" ht="15.95" customHeight="1" x14ac:dyDescent="0.25">
      <c r="A32" s="133" t="str">
        <f>'СВОД 2013'!$A32</f>
        <v>Фомичева О. И.</v>
      </c>
      <c r="B32" s="2">
        <v>23</v>
      </c>
      <c r="C32" s="2" t="s">
        <v>120</v>
      </c>
      <c r="D32" s="49">
        <f>Октябрь!E32</f>
        <v>0</v>
      </c>
      <c r="E32" s="49"/>
      <c r="F32" s="7">
        <f t="shared" si="1"/>
        <v>0</v>
      </c>
      <c r="G32" s="23">
        <f>'СВОД 2013'!$B$223</f>
        <v>3.03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2013'!$A33</f>
        <v>Ложкина Е. А.</v>
      </c>
      <c r="B33" s="2">
        <v>24</v>
      </c>
      <c r="C33" s="18"/>
      <c r="D33" s="49">
        <f>Октябрь!E33</f>
        <v>3.23</v>
      </c>
      <c r="E33" s="49">
        <v>3.23</v>
      </c>
      <c r="F33" s="7">
        <f t="shared" si="1"/>
        <v>0</v>
      </c>
      <c r="G33" s="23">
        <f>'СВОД 2013'!$B$223</f>
        <v>3.03</v>
      </c>
      <c r="H33" s="7">
        <f t="shared" si="2"/>
        <v>0</v>
      </c>
      <c r="I33" s="10">
        <v>0</v>
      </c>
      <c r="J33" s="9">
        <f t="shared" si="0"/>
        <v>0</v>
      </c>
    </row>
    <row r="34" spans="1:10" ht="15.95" customHeight="1" x14ac:dyDescent="0.25">
      <c r="A34" s="133" t="str">
        <f>'СВОД 2013'!$A34</f>
        <v>Орлова С. В.</v>
      </c>
      <c r="B34" s="2">
        <v>25</v>
      </c>
      <c r="C34" s="18"/>
      <c r="D34" s="49">
        <f>Октябрь!E34</f>
        <v>0</v>
      </c>
      <c r="E34" s="49">
        <v>0</v>
      </c>
      <c r="F34" s="7">
        <f t="shared" si="1"/>
        <v>0</v>
      </c>
      <c r="G34" s="23">
        <f>'СВОД 2013'!$B$223</f>
        <v>3.03</v>
      </c>
      <c r="H34" s="7">
        <f t="shared" si="2"/>
        <v>0</v>
      </c>
      <c r="I34" s="10">
        <v>0</v>
      </c>
      <c r="J34" s="9">
        <f t="shared" si="0"/>
        <v>0</v>
      </c>
    </row>
    <row r="35" spans="1:10" ht="15.95" customHeight="1" x14ac:dyDescent="0.25">
      <c r="A35" s="133" t="str">
        <f>'СВОД 2013'!$A35</f>
        <v>Гончарова М.В.</v>
      </c>
      <c r="B35" s="2">
        <v>26</v>
      </c>
      <c r="C35" s="18"/>
      <c r="D35" s="49">
        <f>Октябрь!E35</f>
        <v>7.23</v>
      </c>
      <c r="E35" s="49">
        <v>7.5</v>
      </c>
      <c r="F35" s="7">
        <f t="shared" si="1"/>
        <v>0.26999999999999957</v>
      </c>
      <c r="G35" s="23">
        <f>'СВОД 2013'!$B$223</f>
        <v>3.03</v>
      </c>
      <c r="H35" s="7">
        <f t="shared" si="2"/>
        <v>0.82</v>
      </c>
      <c r="I35" s="10">
        <v>0</v>
      </c>
      <c r="J35" s="9">
        <f t="shared" si="0"/>
        <v>0.82</v>
      </c>
    </row>
    <row r="36" spans="1:10" ht="15.95" customHeight="1" x14ac:dyDescent="0.25">
      <c r="A36" s="133" t="str">
        <f>'СВОД 2013'!$A36</f>
        <v>Куранова А.С.</v>
      </c>
      <c r="B36" s="2">
        <v>27</v>
      </c>
      <c r="C36" s="18"/>
      <c r="D36" s="49">
        <v>0.47</v>
      </c>
      <c r="E36" s="49">
        <v>0.47</v>
      </c>
      <c r="F36" s="7">
        <f t="shared" si="1"/>
        <v>0</v>
      </c>
      <c r="G36" s="23">
        <f>'СВОД 2013'!$B$223</f>
        <v>3.03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2013'!$A37</f>
        <v>Тихомирова С. А.</v>
      </c>
      <c r="B37" s="2">
        <v>28</v>
      </c>
      <c r="C37" s="18"/>
      <c r="D37" s="49">
        <f>Октябрь!E37</f>
        <v>0</v>
      </c>
      <c r="E37" s="49">
        <v>0</v>
      </c>
      <c r="F37" s="7">
        <f t="shared" si="1"/>
        <v>0</v>
      </c>
      <c r="G37" s="23">
        <f>'СВОД 2013'!$B$223</f>
        <v>3.03</v>
      </c>
      <c r="H37" s="7">
        <f t="shared" si="2"/>
        <v>0</v>
      </c>
      <c r="I37" s="10">
        <v>0</v>
      </c>
      <c r="J37" s="9">
        <f t="shared" si="0"/>
        <v>0</v>
      </c>
    </row>
    <row r="38" spans="1:10" ht="15.95" customHeight="1" x14ac:dyDescent="0.25">
      <c r="A38" s="133">
        <f>'СВОД 2013'!$A38</f>
        <v>0</v>
      </c>
      <c r="B38" s="2">
        <v>29</v>
      </c>
      <c r="C38" s="18"/>
      <c r="D38" s="49">
        <f>Октябрь!E38</f>
        <v>0</v>
      </c>
      <c r="E38" s="49"/>
      <c r="F38" s="7">
        <f t="shared" si="1"/>
        <v>0</v>
      </c>
      <c r="G38" s="23">
        <f>'СВОД 2013'!$B$223</f>
        <v>3.03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2013'!$A39</f>
        <v>Еркин А. М.</v>
      </c>
      <c r="B39" s="2">
        <v>30</v>
      </c>
      <c r="C39" s="18"/>
      <c r="D39" s="49">
        <f>Октябрь!E39</f>
        <v>149.30000000000001</v>
      </c>
      <c r="E39" s="49">
        <v>515.62</v>
      </c>
      <c r="F39" s="7">
        <f t="shared" si="1"/>
        <v>366.32</v>
      </c>
      <c r="G39" s="23">
        <f>'СВОД 2013'!$B$223</f>
        <v>3.03</v>
      </c>
      <c r="H39" s="7">
        <f t="shared" si="2"/>
        <v>1109.95</v>
      </c>
      <c r="I39" s="10">
        <v>0</v>
      </c>
      <c r="J39" s="9">
        <f t="shared" si="0"/>
        <v>1109.95</v>
      </c>
    </row>
    <row r="40" spans="1:10" ht="15.95" customHeight="1" x14ac:dyDescent="0.25">
      <c r="A40" s="133" t="str">
        <f>'СВОД 2013'!$A40</f>
        <v>Еркин А. М.</v>
      </c>
      <c r="B40" s="2">
        <v>30</v>
      </c>
      <c r="C40" s="2" t="s">
        <v>120</v>
      </c>
      <c r="D40" s="49">
        <f>Октябрь!E40</f>
        <v>0</v>
      </c>
      <c r="E40" s="49">
        <v>0</v>
      </c>
      <c r="F40" s="7">
        <f t="shared" si="1"/>
        <v>0</v>
      </c>
      <c r="G40" s="23">
        <f>'СВОД 2013'!$B$223</f>
        <v>3.03</v>
      </c>
      <c r="H40" s="7">
        <f t="shared" si="2"/>
        <v>0</v>
      </c>
      <c r="I40" s="10">
        <v>0</v>
      </c>
      <c r="J40" s="9">
        <f t="shared" si="0"/>
        <v>0</v>
      </c>
    </row>
    <row r="41" spans="1:10" ht="15.95" customHeight="1" x14ac:dyDescent="0.25">
      <c r="A41" s="133" t="str">
        <f>'СВОД 2013'!$A41</f>
        <v>Стрелин А. И.</v>
      </c>
      <c r="B41" s="2">
        <v>31</v>
      </c>
      <c r="C41" s="18"/>
      <c r="D41" s="49">
        <f>Октябрь!E41</f>
        <v>0</v>
      </c>
      <c r="E41" s="49">
        <v>0</v>
      </c>
      <c r="F41" s="7">
        <f t="shared" si="1"/>
        <v>0</v>
      </c>
      <c r="G41" s="23">
        <f>'СВОД 2013'!$B$223</f>
        <v>3.03</v>
      </c>
      <c r="H41" s="7">
        <f t="shared" si="2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133" t="str">
        <f>'СВОД 2013'!$A42</f>
        <v>Еркин А. М.</v>
      </c>
      <c r="B42" s="2">
        <v>31</v>
      </c>
      <c r="C42" s="2" t="s">
        <v>120</v>
      </c>
      <c r="D42" s="49">
        <f>Октябрь!E42</f>
        <v>0</v>
      </c>
      <c r="E42" s="49">
        <v>0</v>
      </c>
      <c r="F42" s="7">
        <f t="shared" si="1"/>
        <v>0</v>
      </c>
      <c r="G42" s="23">
        <f>'СВОД 2013'!$B$223</f>
        <v>3.03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2013'!$A43</f>
        <v>Кистяева Е. А.</v>
      </c>
      <c r="B43" s="2">
        <v>32</v>
      </c>
      <c r="C43" s="18"/>
      <c r="D43" s="49">
        <f>Октябрь!E43</f>
        <v>0</v>
      </c>
      <c r="E43" s="49">
        <v>0</v>
      </c>
      <c r="F43" s="7">
        <f t="shared" si="1"/>
        <v>0</v>
      </c>
      <c r="G43" s="23">
        <f>'СВОД 2013'!$B$223</f>
        <v>3.03</v>
      </c>
      <c r="H43" s="7">
        <f t="shared" si="2"/>
        <v>0</v>
      </c>
      <c r="I43" s="10">
        <v>0</v>
      </c>
      <c r="J43" s="9">
        <f t="shared" si="0"/>
        <v>0</v>
      </c>
    </row>
    <row r="44" spans="1:10" ht="15.95" customHeight="1" x14ac:dyDescent="0.25">
      <c r="A44" s="133" t="str">
        <f>'СВОД 2013'!$A44</f>
        <v>Гладкова Т. С.</v>
      </c>
      <c r="B44" s="2">
        <v>33</v>
      </c>
      <c r="C44" s="18"/>
      <c r="D44" s="49">
        <f>Октябрь!E44</f>
        <v>0</v>
      </c>
      <c r="E44" s="49">
        <v>0</v>
      </c>
      <c r="F44" s="7">
        <f t="shared" si="1"/>
        <v>0</v>
      </c>
      <c r="G44" s="23">
        <f>'СВОД 2013'!$B$223</f>
        <v>3.03</v>
      </c>
      <c r="H44" s="7">
        <f t="shared" si="2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2013'!$A45</f>
        <v>Чумаков Е. С.</v>
      </c>
      <c r="B45" s="2">
        <v>34</v>
      </c>
      <c r="C45" s="18"/>
      <c r="D45" s="49">
        <f>Октябрь!E45</f>
        <v>0</v>
      </c>
      <c r="E45" s="49">
        <v>0</v>
      </c>
      <c r="F45" s="7">
        <f t="shared" si="1"/>
        <v>0</v>
      </c>
      <c r="G45" s="23">
        <f>'СВОД 2013'!$B$223</f>
        <v>3.03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2013'!$A46</f>
        <v>Овчаренко И. А.</v>
      </c>
      <c r="B46" s="2">
        <v>35</v>
      </c>
      <c r="C46" s="18"/>
      <c r="D46" s="49">
        <f>Октябрь!E46</f>
        <v>0</v>
      </c>
      <c r="E46" s="49">
        <v>0</v>
      </c>
      <c r="F46" s="7">
        <f t="shared" si="1"/>
        <v>0</v>
      </c>
      <c r="G46" s="23">
        <f>'СВОД 2013'!$B$223</f>
        <v>3.03</v>
      </c>
      <c r="H46" s="7">
        <f t="shared" si="2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2013'!$A47</f>
        <v>Никкель М. Н.</v>
      </c>
      <c r="B47" s="2">
        <v>36</v>
      </c>
      <c r="C47" s="18"/>
      <c r="D47" s="49">
        <f>Октябрь!E47</f>
        <v>2872.86</v>
      </c>
      <c r="E47" s="49">
        <v>5373.88</v>
      </c>
      <c r="F47" s="7">
        <f t="shared" si="1"/>
        <v>2501.02</v>
      </c>
      <c r="G47" s="23">
        <f>'СВОД 2013'!$B$223</f>
        <v>3.03</v>
      </c>
      <c r="H47" s="7">
        <f t="shared" si="2"/>
        <v>7578.09</v>
      </c>
      <c r="I47" s="10">
        <v>0</v>
      </c>
      <c r="J47" s="9">
        <f t="shared" si="0"/>
        <v>7578.09</v>
      </c>
    </row>
    <row r="48" spans="1:10" ht="15.95" customHeight="1" x14ac:dyDescent="0.25">
      <c r="A48" s="133" t="str">
        <f>'СВОД 2013'!$A48</f>
        <v>Клокова Т. Е.</v>
      </c>
      <c r="B48" s="2">
        <v>37</v>
      </c>
      <c r="C48" s="18"/>
      <c r="D48" s="49">
        <f>Октябрь!E48</f>
        <v>0</v>
      </c>
      <c r="E48" s="49">
        <v>0</v>
      </c>
      <c r="F48" s="7">
        <f t="shared" si="1"/>
        <v>0</v>
      </c>
      <c r="G48" s="23">
        <f>'СВОД 2013'!$B$223</f>
        <v>3.03</v>
      </c>
      <c r="H48" s="7">
        <f t="shared" si="2"/>
        <v>0</v>
      </c>
      <c r="I48" s="10">
        <v>0</v>
      </c>
      <c r="J48" s="9">
        <f t="shared" si="0"/>
        <v>0</v>
      </c>
    </row>
    <row r="49" spans="1:10" ht="15.95" customHeight="1" x14ac:dyDescent="0.25">
      <c r="A49" s="133" t="str">
        <f>'СВОД 2013'!$A49</f>
        <v>Волкова Ю.С.</v>
      </c>
      <c r="B49" s="2">
        <v>38</v>
      </c>
      <c r="C49" s="18"/>
      <c r="D49" s="49">
        <f>Октябрь!E49</f>
        <v>79.17</v>
      </c>
      <c r="E49" s="49">
        <v>79.17</v>
      </c>
      <c r="F49" s="7">
        <f t="shared" si="1"/>
        <v>0</v>
      </c>
      <c r="G49" s="23">
        <f>'СВОД 2013'!$B$223</f>
        <v>3.03</v>
      </c>
      <c r="H49" s="7">
        <f t="shared" si="2"/>
        <v>0</v>
      </c>
      <c r="I49" s="10">
        <v>0</v>
      </c>
      <c r="J49" s="9">
        <f t="shared" si="0"/>
        <v>0</v>
      </c>
    </row>
    <row r="50" spans="1:10" ht="15.95" customHeight="1" x14ac:dyDescent="0.25">
      <c r="A50" s="133" t="str">
        <f>'СВОД 2013'!$A50</f>
        <v>Третяк Ю. М.</v>
      </c>
      <c r="B50" s="2">
        <v>39</v>
      </c>
      <c r="C50" s="18"/>
      <c r="D50" s="49">
        <f>Октябрь!E50</f>
        <v>0</v>
      </c>
      <c r="E50" s="49">
        <v>0</v>
      </c>
      <c r="F50" s="7">
        <f t="shared" si="1"/>
        <v>0</v>
      </c>
      <c r="G50" s="23">
        <f>'СВОД 2013'!$B$223</f>
        <v>3.03</v>
      </c>
      <c r="H50" s="7">
        <f t="shared" si="2"/>
        <v>0</v>
      </c>
      <c r="I50" s="10">
        <v>0</v>
      </c>
      <c r="J50" s="9">
        <f t="shared" si="0"/>
        <v>0</v>
      </c>
    </row>
    <row r="51" spans="1:10" ht="15.95" customHeight="1" x14ac:dyDescent="0.25">
      <c r="A51" s="133" t="str">
        <f>'СВОД 2013'!$A51</f>
        <v>Назаркин Ю. А.</v>
      </c>
      <c r="B51" s="2">
        <v>39</v>
      </c>
      <c r="C51" s="2" t="s">
        <v>120</v>
      </c>
      <c r="D51" s="49">
        <f>Октябрь!E51</f>
        <v>30.63</v>
      </c>
      <c r="E51" s="49">
        <v>30.93</v>
      </c>
      <c r="F51" s="7">
        <f t="shared" si="1"/>
        <v>0.30000000000000071</v>
      </c>
      <c r="G51" s="23">
        <f>'СВОД 2013'!$B$223</f>
        <v>3.03</v>
      </c>
      <c r="H51" s="7">
        <f t="shared" si="2"/>
        <v>0.91</v>
      </c>
      <c r="I51" s="10">
        <v>0</v>
      </c>
      <c r="J51" s="9">
        <f t="shared" si="0"/>
        <v>0.91</v>
      </c>
    </row>
    <row r="52" spans="1:10" ht="15.95" customHeight="1" x14ac:dyDescent="0.25">
      <c r="A52" s="133" t="str">
        <f>'СВОД 2013'!$A52</f>
        <v>Ибраева О. В.</v>
      </c>
      <c r="B52" s="2">
        <v>40</v>
      </c>
      <c r="C52" s="18"/>
      <c r="D52" s="49">
        <f>Октябрь!E52</f>
        <v>0</v>
      </c>
      <c r="E52" s="49">
        <v>0</v>
      </c>
      <c r="F52" s="7">
        <f t="shared" si="1"/>
        <v>0</v>
      </c>
      <c r="G52" s="23">
        <f>'СВОД 2013'!$B$223</f>
        <v>3.03</v>
      </c>
      <c r="H52" s="7">
        <f t="shared" si="2"/>
        <v>0</v>
      </c>
      <c r="I52" s="10">
        <v>0</v>
      </c>
      <c r="J52" s="9">
        <f t="shared" si="0"/>
        <v>0</v>
      </c>
    </row>
    <row r="53" spans="1:10" ht="15.95" customHeight="1" x14ac:dyDescent="0.25">
      <c r="A53" s="133" t="str">
        <f>'СВОД 2013'!$A53</f>
        <v>Лустова П. Н.</v>
      </c>
      <c r="B53" s="2">
        <v>40</v>
      </c>
      <c r="C53" s="2" t="s">
        <v>120</v>
      </c>
      <c r="D53" s="49">
        <f>Октябрь!E53</f>
        <v>0</v>
      </c>
      <c r="E53" s="49">
        <v>0</v>
      </c>
      <c r="F53" s="7">
        <f t="shared" si="1"/>
        <v>0</v>
      </c>
      <c r="G53" s="23">
        <f>'СВОД 2013'!$B$223</f>
        <v>3.03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2013'!$A54</f>
        <v>Алексеева Г. М.</v>
      </c>
      <c r="B54" s="2">
        <v>41</v>
      </c>
      <c r="C54" s="18"/>
      <c r="D54" s="49">
        <f>Октябрь!E54</f>
        <v>0</v>
      </c>
      <c r="E54" s="49">
        <v>0</v>
      </c>
      <c r="F54" s="7">
        <f t="shared" si="1"/>
        <v>0</v>
      </c>
      <c r="G54" s="23">
        <f>'СВОД 2013'!$B$223</f>
        <v>3.03</v>
      </c>
      <c r="H54" s="7">
        <f t="shared" si="2"/>
        <v>0</v>
      </c>
      <c r="I54" s="10">
        <v>0</v>
      </c>
      <c r="J54" s="9">
        <f t="shared" si="0"/>
        <v>0</v>
      </c>
    </row>
    <row r="55" spans="1:10" ht="15.95" customHeight="1" x14ac:dyDescent="0.25">
      <c r="A55" s="133" t="str">
        <f>'СВОД 2013'!$A55</f>
        <v>Лифанов А. А.</v>
      </c>
      <c r="B55" s="2">
        <v>42</v>
      </c>
      <c r="C55" s="18"/>
      <c r="D55" s="49">
        <f>Октябрь!E55</f>
        <v>187.33</v>
      </c>
      <c r="E55" s="49">
        <v>191.58</v>
      </c>
      <c r="F55" s="7">
        <f t="shared" si="1"/>
        <v>4.25</v>
      </c>
      <c r="G55" s="23">
        <f>'СВОД 2013'!$B$223</f>
        <v>3.03</v>
      </c>
      <c r="H55" s="7">
        <f t="shared" si="2"/>
        <v>12.88</v>
      </c>
      <c r="I55" s="10">
        <v>0</v>
      </c>
      <c r="J55" s="9">
        <f t="shared" si="0"/>
        <v>12.88</v>
      </c>
    </row>
    <row r="56" spans="1:10" ht="15.95" customHeight="1" x14ac:dyDescent="0.25">
      <c r="A56" s="133" t="str">
        <f>'СВОД 2013'!$A56</f>
        <v>Завалов А. А.</v>
      </c>
      <c r="B56" s="2">
        <v>43</v>
      </c>
      <c r="C56" s="18"/>
      <c r="D56" s="49">
        <f>Октябрь!E56</f>
        <v>0</v>
      </c>
      <c r="E56" s="49">
        <v>0</v>
      </c>
      <c r="F56" s="7">
        <f t="shared" si="1"/>
        <v>0</v>
      </c>
      <c r="G56" s="23">
        <f>'СВОД 2013'!$B$223</f>
        <v>3.03</v>
      </c>
      <c r="H56" s="7">
        <f t="shared" si="2"/>
        <v>0</v>
      </c>
      <c r="I56" s="10">
        <v>0</v>
      </c>
      <c r="J56" s="9">
        <f t="shared" si="0"/>
        <v>0</v>
      </c>
    </row>
    <row r="57" spans="1:10" ht="15.95" customHeight="1" x14ac:dyDescent="0.25">
      <c r="A57" s="133">
        <f>'СВОД 2013'!$A57</f>
        <v>0</v>
      </c>
      <c r="B57" s="2">
        <v>44</v>
      </c>
      <c r="C57" s="18"/>
      <c r="D57" s="49">
        <f>Октябрь!E57</f>
        <v>0</v>
      </c>
      <c r="E57" s="49"/>
      <c r="F57" s="7">
        <f t="shared" si="1"/>
        <v>0</v>
      </c>
      <c r="G57" s="23">
        <f>'СВОД 2013'!$B$223</f>
        <v>3.03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2013'!$A58</f>
        <v xml:space="preserve">Новиков Р. А. </v>
      </c>
      <c r="B58" s="3">
        <v>45</v>
      </c>
      <c r="C58" s="18"/>
      <c r="D58" s="49">
        <f>Октябрь!E58</f>
        <v>0</v>
      </c>
      <c r="E58" s="49">
        <v>0</v>
      </c>
      <c r="F58" s="7">
        <f t="shared" si="1"/>
        <v>0</v>
      </c>
      <c r="G58" s="23">
        <f>'СВОД 2013'!$B$223</f>
        <v>3.03</v>
      </c>
      <c r="H58" s="7">
        <f t="shared" si="2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133">
        <f>'СВОД 2013'!$A59</f>
        <v>0</v>
      </c>
      <c r="B59" s="2">
        <v>46</v>
      </c>
      <c r="C59" s="18"/>
      <c r="D59" s="49">
        <f>Октябрь!E59</f>
        <v>0</v>
      </c>
      <c r="E59" s="49"/>
      <c r="F59" s="7">
        <f t="shared" si="1"/>
        <v>0</v>
      </c>
      <c r="G59" s="23">
        <f>'СВОД 2013'!$B$223</f>
        <v>3.03</v>
      </c>
      <c r="H59" s="7">
        <f t="shared" si="2"/>
        <v>0</v>
      </c>
      <c r="I59" s="10">
        <v>0</v>
      </c>
      <c r="J59" s="9">
        <f t="shared" si="0"/>
        <v>0</v>
      </c>
    </row>
    <row r="60" spans="1:10" ht="15.95" customHeight="1" x14ac:dyDescent="0.25">
      <c r="A60" s="133" t="str">
        <f>'СВОД 2013'!$A60</f>
        <v>Плужников К. Г.</v>
      </c>
      <c r="B60" s="2">
        <v>47</v>
      </c>
      <c r="C60" s="18"/>
      <c r="D60" s="49">
        <f>Октябрь!E60</f>
        <v>0</v>
      </c>
      <c r="E60" s="49"/>
      <c r="F60" s="7">
        <f t="shared" si="1"/>
        <v>0</v>
      </c>
      <c r="G60" s="23">
        <f>'СВОД 2013'!$B$223</f>
        <v>3.03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2013'!$A61</f>
        <v>Ртищев М. А.</v>
      </c>
      <c r="B61" s="3">
        <v>48</v>
      </c>
      <c r="C61" s="18"/>
      <c r="D61" s="49">
        <f>Октябрь!E61</f>
        <v>0</v>
      </c>
      <c r="E61" s="49"/>
      <c r="F61" s="7">
        <f t="shared" si="1"/>
        <v>0</v>
      </c>
      <c r="G61" s="23">
        <f>'СВОД 2013'!$B$223</f>
        <v>3.03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>
        <f>'СВОД 2013'!$A62</f>
        <v>0</v>
      </c>
      <c r="B62" s="2">
        <v>49</v>
      </c>
      <c r="C62" s="18"/>
      <c r="D62" s="49">
        <f>Октябрь!E62</f>
        <v>0</v>
      </c>
      <c r="E62" s="49"/>
      <c r="F62" s="7">
        <f t="shared" si="1"/>
        <v>0</v>
      </c>
      <c r="G62" s="23">
        <f>'СВОД 2013'!$B$223</f>
        <v>3.03</v>
      </c>
      <c r="H62" s="7">
        <f t="shared" si="2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133">
        <f>'СВОД 2013'!$A63</f>
        <v>0</v>
      </c>
      <c r="B63" s="2">
        <v>50</v>
      </c>
      <c r="C63" s="18"/>
      <c r="D63" s="49">
        <f>Октябрь!E63</f>
        <v>0</v>
      </c>
      <c r="E63" s="49"/>
      <c r="F63" s="7">
        <f t="shared" si="1"/>
        <v>0</v>
      </c>
      <c r="G63" s="23">
        <f>'СВОД 2013'!$B$223</f>
        <v>3.03</v>
      </c>
      <c r="H63" s="7">
        <f t="shared" si="2"/>
        <v>0</v>
      </c>
      <c r="I63" s="10">
        <v>0</v>
      </c>
      <c r="J63" s="9">
        <f t="shared" si="0"/>
        <v>0</v>
      </c>
    </row>
    <row r="64" spans="1:10" ht="15.95" customHeight="1" x14ac:dyDescent="0.25">
      <c r="A64" s="133" t="str">
        <f>'СВОД 2013'!$A64</f>
        <v>Непочатых Д.Д.</v>
      </c>
      <c r="B64" s="2">
        <v>51</v>
      </c>
      <c r="C64" s="18"/>
      <c r="D64" s="49">
        <f>Октябрь!E64</f>
        <v>0</v>
      </c>
      <c r="E64" s="49">
        <v>0</v>
      </c>
      <c r="F64" s="7">
        <f t="shared" si="1"/>
        <v>0</v>
      </c>
      <c r="G64" s="23">
        <f>'СВОД 2013'!$B$223</f>
        <v>3.03</v>
      </c>
      <c r="H64" s="7">
        <f t="shared" si="2"/>
        <v>0</v>
      </c>
      <c r="I64" s="10">
        <v>0</v>
      </c>
      <c r="J64" s="9">
        <f t="shared" si="0"/>
        <v>0</v>
      </c>
    </row>
    <row r="65" spans="1:10" ht="15.95" customHeight="1" x14ac:dyDescent="0.25">
      <c r="A65" s="133" t="str">
        <f>'СВОД 2013'!$A65</f>
        <v>Бирюков Ю. В.</v>
      </c>
      <c r="B65" s="3">
        <v>52</v>
      </c>
      <c r="C65" s="18"/>
      <c r="D65" s="49">
        <f>Октябрь!E65</f>
        <v>0</v>
      </c>
      <c r="E65" s="49">
        <v>0</v>
      </c>
      <c r="F65" s="7">
        <f t="shared" si="1"/>
        <v>0</v>
      </c>
      <c r="G65" s="23">
        <f>'СВОД 2013'!$B$223</f>
        <v>3.03</v>
      </c>
      <c r="H65" s="7">
        <f t="shared" si="2"/>
        <v>0</v>
      </c>
      <c r="I65" s="10">
        <v>0</v>
      </c>
      <c r="J65" s="9">
        <f t="shared" si="0"/>
        <v>0</v>
      </c>
    </row>
    <row r="66" spans="1:10" ht="15.95" customHeight="1" x14ac:dyDescent="0.25">
      <c r="A66" s="133" t="str">
        <f>'СВОД 2013'!$A66</f>
        <v>Горбунова А. В.</v>
      </c>
      <c r="B66" s="3">
        <v>53</v>
      </c>
      <c r="C66" s="18"/>
      <c r="D66" s="49">
        <f>Октябрь!E66</f>
        <v>0</v>
      </c>
      <c r="E66" s="49"/>
      <c r="F66" s="7">
        <f t="shared" si="1"/>
        <v>0</v>
      </c>
      <c r="G66" s="23">
        <f>'СВОД 2013'!$B$223</f>
        <v>3.03</v>
      </c>
      <c r="H66" s="7">
        <f t="shared" si="2"/>
        <v>0</v>
      </c>
      <c r="I66" s="10">
        <v>0</v>
      </c>
      <c r="J66" s="9">
        <f t="shared" si="0"/>
        <v>0</v>
      </c>
    </row>
    <row r="67" spans="1:10" ht="15.95" customHeight="1" x14ac:dyDescent="0.25">
      <c r="A67" s="133" t="str">
        <f>'СВОД 2013'!$A67</f>
        <v>Марчук Г. И.</v>
      </c>
      <c r="B67" s="2">
        <v>54</v>
      </c>
      <c r="C67" s="18"/>
      <c r="D67" s="49">
        <f>Октябрь!E67</f>
        <v>0</v>
      </c>
      <c r="E67" s="49"/>
      <c r="F67" s="7">
        <f t="shared" si="1"/>
        <v>0</v>
      </c>
      <c r="G67" s="23">
        <f>'СВОД 2013'!$B$223</f>
        <v>3.03</v>
      </c>
      <c r="H67" s="7">
        <f t="shared" si="2"/>
        <v>0</v>
      </c>
      <c r="I67" s="10">
        <v>0</v>
      </c>
      <c r="J67" s="9">
        <f t="shared" si="0"/>
        <v>0</v>
      </c>
    </row>
    <row r="68" spans="1:10" ht="15.95" customHeight="1" x14ac:dyDescent="0.25">
      <c r="A68" s="133" t="str">
        <f>'СВОД 2013'!$A68</f>
        <v>Прохоров О. В.</v>
      </c>
      <c r="B68" s="2">
        <v>55</v>
      </c>
      <c r="C68" s="18"/>
      <c r="D68" s="49">
        <f>Октябрь!E68</f>
        <v>0</v>
      </c>
      <c r="E68" s="49"/>
      <c r="F68" s="7">
        <f t="shared" ref="F68:F131" si="3">E68-D68</f>
        <v>0</v>
      </c>
      <c r="G68" s="23">
        <f>'СВОД 2013'!$B$223</f>
        <v>3.03</v>
      </c>
      <c r="H68" s="7">
        <f t="shared" ref="H68:H131" si="4">ROUND(F68*G68,2)</f>
        <v>0</v>
      </c>
      <c r="I68" s="10">
        <v>0</v>
      </c>
      <c r="J68" s="9">
        <f t="shared" ref="J68:J131" si="5">H68-I68</f>
        <v>0</v>
      </c>
    </row>
    <row r="69" spans="1:10" ht="15.95" customHeight="1" x14ac:dyDescent="0.25">
      <c r="A69" s="133">
        <f>'СВОД 2013'!$A69</f>
        <v>0</v>
      </c>
      <c r="B69" s="2">
        <v>56</v>
      </c>
      <c r="C69" s="18"/>
      <c r="D69" s="49">
        <f>Октябрь!E69</f>
        <v>0</v>
      </c>
      <c r="E69" s="49"/>
      <c r="F69" s="7">
        <f t="shared" si="3"/>
        <v>0</v>
      </c>
      <c r="G69" s="23">
        <f>'СВОД 2013'!$B$223</f>
        <v>3.03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133">
        <f>'СВОД 2013'!$A70</f>
        <v>0</v>
      </c>
      <c r="B70" s="3">
        <v>57</v>
      </c>
      <c r="C70" s="18"/>
      <c r="D70" s="49">
        <f>Октябрь!E70</f>
        <v>0</v>
      </c>
      <c r="E70" s="49"/>
      <c r="F70" s="7">
        <f t="shared" si="3"/>
        <v>0</v>
      </c>
      <c r="G70" s="23">
        <f>'СВОД 2013'!$B$223</f>
        <v>3.03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133">
        <f>'СВОД 2013'!$A71</f>
        <v>0</v>
      </c>
      <c r="B71" s="3">
        <v>58</v>
      </c>
      <c r="C71" s="18"/>
      <c r="D71" s="49">
        <f>Октябрь!E71</f>
        <v>0</v>
      </c>
      <c r="E71" s="49"/>
      <c r="F71" s="7">
        <f t="shared" si="3"/>
        <v>0</v>
      </c>
      <c r="G71" s="23">
        <f>'СВОД 2013'!$B$223</f>
        <v>3.03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133">
        <f>'СВОД 2013'!$A72</f>
        <v>0</v>
      </c>
      <c r="B72" s="2">
        <v>59</v>
      </c>
      <c r="C72" s="18"/>
      <c r="D72" s="49">
        <f>Октябрь!E72</f>
        <v>0</v>
      </c>
      <c r="E72" s="49"/>
      <c r="F72" s="7">
        <f t="shared" si="3"/>
        <v>0</v>
      </c>
      <c r="G72" s="23">
        <f>'СВОД 2013'!$B$223</f>
        <v>3.03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133">
        <f>'СВОД 2013'!$A73</f>
        <v>0</v>
      </c>
      <c r="B73" s="2">
        <v>60</v>
      </c>
      <c r="C73" s="18"/>
      <c r="D73" s="49">
        <f>Октябрь!E73</f>
        <v>0</v>
      </c>
      <c r="E73" s="49"/>
      <c r="F73" s="7">
        <f t="shared" si="3"/>
        <v>0</v>
      </c>
      <c r="G73" s="23">
        <f>'СВОД 2013'!$B$223</f>
        <v>3.03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133">
        <f>'СВОД 2013'!$A74</f>
        <v>0</v>
      </c>
      <c r="B74" s="3">
        <v>61</v>
      </c>
      <c r="C74" s="18"/>
      <c r="D74" s="49">
        <f>Октябрь!E74</f>
        <v>0</v>
      </c>
      <c r="E74" s="49"/>
      <c r="F74" s="7">
        <f t="shared" si="3"/>
        <v>0</v>
      </c>
      <c r="G74" s="23">
        <f>'СВОД 2013'!$B$223</f>
        <v>3.03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133">
        <f>'СВОД 2013'!$A75</f>
        <v>0</v>
      </c>
      <c r="B75" s="3">
        <v>62</v>
      </c>
      <c r="C75" s="18"/>
      <c r="D75" s="49">
        <f>Октябрь!E75</f>
        <v>0</v>
      </c>
      <c r="E75" s="49"/>
      <c r="F75" s="7">
        <f t="shared" si="3"/>
        <v>0</v>
      </c>
      <c r="G75" s="23">
        <f>'СВОД 2013'!$B$223</f>
        <v>3.03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133">
        <f>'СВОД 2013'!$A76</f>
        <v>0</v>
      </c>
      <c r="B76" s="2">
        <v>63</v>
      </c>
      <c r="C76" s="18"/>
      <c r="D76" s="49">
        <f>Октябрь!E76</f>
        <v>0</v>
      </c>
      <c r="E76" s="49"/>
      <c r="F76" s="7">
        <f t="shared" si="3"/>
        <v>0</v>
      </c>
      <c r="G76" s="23">
        <f>'СВОД 2013'!$B$223</f>
        <v>3.03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133">
        <f>'СВОД 2013'!$A77</f>
        <v>0</v>
      </c>
      <c r="B77" s="2">
        <v>64</v>
      </c>
      <c r="C77" s="18"/>
      <c r="D77" s="49">
        <f>Октябрь!E77</f>
        <v>0</v>
      </c>
      <c r="E77" s="49"/>
      <c r="F77" s="7">
        <f t="shared" si="3"/>
        <v>0</v>
      </c>
      <c r="G77" s="23">
        <f>'СВОД 2013'!$B$223</f>
        <v>3.03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133">
        <f>'СВОД 2013'!$A78</f>
        <v>0</v>
      </c>
      <c r="B78" s="3">
        <v>65</v>
      </c>
      <c r="C78" s="18"/>
      <c r="D78" s="49">
        <f>Октябрь!E78</f>
        <v>0</v>
      </c>
      <c r="E78" s="49"/>
      <c r="F78" s="7">
        <f t="shared" si="3"/>
        <v>0</v>
      </c>
      <c r="G78" s="23">
        <f>'СВОД 2013'!$B$223</f>
        <v>3.03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133">
        <f>'СВОД 2013'!$A79</f>
        <v>0</v>
      </c>
      <c r="B79" s="3">
        <v>66</v>
      </c>
      <c r="C79" s="18"/>
      <c r="D79" s="49">
        <f>Октябрь!E79</f>
        <v>0</v>
      </c>
      <c r="E79" s="49"/>
      <c r="F79" s="7">
        <f t="shared" si="3"/>
        <v>0</v>
      </c>
      <c r="G79" s="23">
        <f>'СВОД 2013'!$B$223</f>
        <v>3.03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133">
        <f>'СВОД 2013'!$A80</f>
        <v>0</v>
      </c>
      <c r="B80" s="2">
        <v>67</v>
      </c>
      <c r="C80" s="18"/>
      <c r="D80" s="49">
        <f>Октябрь!E80</f>
        <v>0</v>
      </c>
      <c r="E80" s="49"/>
      <c r="F80" s="7">
        <f t="shared" si="3"/>
        <v>0</v>
      </c>
      <c r="G80" s="23">
        <f>'СВОД 2013'!$B$223</f>
        <v>3.03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133">
        <f>'СВОД 2013'!$A81</f>
        <v>0</v>
      </c>
      <c r="B81" s="2">
        <v>68</v>
      </c>
      <c r="C81" s="18"/>
      <c r="D81" s="49">
        <f>Октябрь!E81</f>
        <v>0</v>
      </c>
      <c r="E81" s="49"/>
      <c r="F81" s="7">
        <f t="shared" si="3"/>
        <v>0</v>
      </c>
      <c r="G81" s="23">
        <f>'СВОД 2013'!$B$223</f>
        <v>3.03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133">
        <f>'СВОД 2013'!$A82</f>
        <v>0</v>
      </c>
      <c r="B82" s="3">
        <v>69</v>
      </c>
      <c r="C82" s="18"/>
      <c r="D82" s="49">
        <f>Октябрь!E82</f>
        <v>0</v>
      </c>
      <c r="E82" s="49"/>
      <c r="F82" s="7">
        <f t="shared" si="3"/>
        <v>0</v>
      </c>
      <c r="G82" s="23">
        <f>'СВОД 2013'!$B$223</f>
        <v>3.03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133">
        <f>'СВОД 2013'!$A83</f>
        <v>0</v>
      </c>
      <c r="B83" s="3">
        <v>70</v>
      </c>
      <c r="C83" s="18"/>
      <c r="D83" s="49">
        <f>Октябрь!E83</f>
        <v>0</v>
      </c>
      <c r="E83" s="49"/>
      <c r="F83" s="7">
        <f t="shared" si="3"/>
        <v>0</v>
      </c>
      <c r="G83" s="23">
        <f>'СВОД 2013'!$B$223</f>
        <v>3.03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133">
        <f>'СВОД 2013'!$A84</f>
        <v>0</v>
      </c>
      <c r="B84" s="2">
        <v>71</v>
      </c>
      <c r="C84" s="18"/>
      <c r="D84" s="49">
        <f>Октябрь!E84</f>
        <v>0</v>
      </c>
      <c r="E84" s="49"/>
      <c r="F84" s="7">
        <f t="shared" si="3"/>
        <v>0</v>
      </c>
      <c r="G84" s="23">
        <f>'СВОД 2013'!$B$223</f>
        <v>3.03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133">
        <f>'СВОД 2013'!$A85</f>
        <v>0</v>
      </c>
      <c r="B85" s="2">
        <v>72</v>
      </c>
      <c r="C85" s="18"/>
      <c r="D85" s="49">
        <f>Октябрь!E85</f>
        <v>0</v>
      </c>
      <c r="E85" s="49"/>
      <c r="F85" s="7">
        <f t="shared" si="3"/>
        <v>0</v>
      </c>
      <c r="G85" s="23">
        <f>'СВОД 2013'!$B$223</f>
        <v>3.03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133">
        <f>'СВОД 2013'!$A86</f>
        <v>0</v>
      </c>
      <c r="B86" s="3">
        <v>73</v>
      </c>
      <c r="C86" s="18"/>
      <c r="D86" s="49">
        <f>Октябрь!E86</f>
        <v>0</v>
      </c>
      <c r="E86" s="49"/>
      <c r="F86" s="7">
        <f t="shared" si="3"/>
        <v>0</v>
      </c>
      <c r="G86" s="23">
        <f>'СВОД 2013'!$B$223</f>
        <v>3.03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133">
        <f>'СВОД 2013'!$A87</f>
        <v>0</v>
      </c>
      <c r="B87" s="3">
        <v>74</v>
      </c>
      <c r="C87" s="18"/>
      <c r="D87" s="49">
        <f>Октябрь!E87</f>
        <v>0</v>
      </c>
      <c r="E87" s="49"/>
      <c r="F87" s="7">
        <f t="shared" si="3"/>
        <v>0</v>
      </c>
      <c r="G87" s="23">
        <f>'СВОД 2013'!$B$223</f>
        <v>3.03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133">
        <f>'СВОД 2013'!$A88</f>
        <v>0</v>
      </c>
      <c r="B88" s="2">
        <v>75</v>
      </c>
      <c r="C88" s="18"/>
      <c r="D88" s="49">
        <f>Октябрь!E88</f>
        <v>0</v>
      </c>
      <c r="E88" s="49"/>
      <c r="F88" s="7">
        <f t="shared" si="3"/>
        <v>0</v>
      </c>
      <c r="G88" s="23">
        <f>'СВОД 2013'!$B$223</f>
        <v>3.03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133">
        <f>'СВОД 2013'!$A89</f>
        <v>0</v>
      </c>
      <c r="B89" s="2">
        <v>76</v>
      </c>
      <c r="C89" s="18"/>
      <c r="D89" s="49">
        <f>Октябрь!E89</f>
        <v>0</v>
      </c>
      <c r="E89" s="49"/>
      <c r="F89" s="7">
        <f t="shared" si="3"/>
        <v>0</v>
      </c>
      <c r="G89" s="23">
        <f>'СВОД 2013'!$B$223</f>
        <v>3.03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133">
        <f>'СВОД 2013'!$A90</f>
        <v>0</v>
      </c>
      <c r="B90" s="3">
        <v>76</v>
      </c>
      <c r="C90" s="3" t="s">
        <v>120</v>
      </c>
      <c r="D90" s="49">
        <f>Октябрь!E90</f>
        <v>0</v>
      </c>
      <c r="E90" s="49"/>
      <c r="F90" s="7">
        <f t="shared" si="3"/>
        <v>0</v>
      </c>
      <c r="G90" s="23">
        <f>'СВОД 2013'!$B$223</f>
        <v>3.03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133">
        <f>'СВОД 2013'!$A91</f>
        <v>0</v>
      </c>
      <c r="B91" s="3">
        <v>77</v>
      </c>
      <c r="C91" s="18"/>
      <c r="D91" s="49">
        <f>Октябрь!E91</f>
        <v>0</v>
      </c>
      <c r="E91" s="49"/>
      <c r="F91" s="7">
        <f t="shared" si="3"/>
        <v>0</v>
      </c>
      <c r="G91" s="23">
        <f>'СВОД 2013'!$B$223</f>
        <v>3.03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133" t="str">
        <f>'СВОД 2013'!$A92</f>
        <v>Мизрах И. Л.</v>
      </c>
      <c r="B92" s="2">
        <v>78</v>
      </c>
      <c r="C92" s="18"/>
      <c r="D92" s="49">
        <f>Октябрь!E92</f>
        <v>0</v>
      </c>
      <c r="E92" s="49">
        <v>0</v>
      </c>
      <c r="F92" s="7">
        <f t="shared" si="3"/>
        <v>0</v>
      </c>
      <c r="G92" s="23">
        <f>'СВОД 2013'!$B$223</f>
        <v>3.03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133" t="str">
        <f>'СВОД 2013'!$A93</f>
        <v>Столповский Е. В.</v>
      </c>
      <c r="B93" s="2">
        <v>78</v>
      </c>
      <c r="C93" s="2" t="s">
        <v>120</v>
      </c>
      <c r="D93" s="49">
        <f>Октябрь!E93</f>
        <v>0</v>
      </c>
      <c r="E93" s="49">
        <v>0</v>
      </c>
      <c r="F93" s="7">
        <f t="shared" si="3"/>
        <v>0</v>
      </c>
      <c r="G93" s="23">
        <f>'СВОД 2013'!$B$223</f>
        <v>3.03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133" t="str">
        <f>'СВОД 2013'!$A94</f>
        <v xml:space="preserve">Орлова А. С. </v>
      </c>
      <c r="B94" s="2">
        <v>79</v>
      </c>
      <c r="C94" s="18"/>
      <c r="D94" s="49">
        <f>Октябрь!E94</f>
        <v>6.59</v>
      </c>
      <c r="E94" s="49">
        <v>22.28</v>
      </c>
      <c r="F94" s="7">
        <f t="shared" si="3"/>
        <v>15.690000000000001</v>
      </c>
      <c r="G94" s="23">
        <f>'СВОД 2013'!$B$223</f>
        <v>3.03</v>
      </c>
      <c r="H94" s="7">
        <f t="shared" si="4"/>
        <v>47.54</v>
      </c>
      <c r="I94" s="10">
        <v>0</v>
      </c>
      <c r="J94" s="9">
        <f t="shared" si="5"/>
        <v>47.54</v>
      </c>
    </row>
    <row r="95" spans="1:10" ht="15.95" customHeight="1" x14ac:dyDescent="0.25">
      <c r="A95" s="133" t="str">
        <f>'СВОД 2013'!$A95</f>
        <v>Белышкова А. В.</v>
      </c>
      <c r="B95" s="2">
        <v>79</v>
      </c>
      <c r="C95" s="3" t="s">
        <v>120</v>
      </c>
      <c r="D95" s="49">
        <f>Октябрь!E95</f>
        <v>0</v>
      </c>
      <c r="E95" s="49"/>
      <c r="F95" s="7">
        <f t="shared" si="3"/>
        <v>0</v>
      </c>
      <c r="G95" s="23">
        <f>'СВОД 2013'!$B$223</f>
        <v>3.03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133">
        <f>'СВОД 2013'!$A96</f>
        <v>0</v>
      </c>
      <c r="B96" s="2">
        <v>80</v>
      </c>
      <c r="C96" s="18"/>
      <c r="D96" s="49">
        <f>Октябрь!E96</f>
        <v>0</v>
      </c>
      <c r="E96" s="49"/>
      <c r="F96" s="7">
        <f t="shared" si="3"/>
        <v>0</v>
      </c>
      <c r="G96" s="23">
        <f>'СВОД 2013'!$B$223</f>
        <v>3.03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133">
        <f>'СВОД 2013'!$A97</f>
        <v>0</v>
      </c>
      <c r="B97" s="2">
        <v>81</v>
      </c>
      <c r="C97" s="18"/>
      <c r="D97" s="49">
        <f>Октябрь!E97</f>
        <v>0</v>
      </c>
      <c r="E97" s="49"/>
      <c r="F97" s="7">
        <f t="shared" si="3"/>
        <v>0</v>
      </c>
      <c r="G97" s="23">
        <f>'СВОД 2013'!$B$223</f>
        <v>3.03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133">
        <f>'СВОД 2013'!$A98</f>
        <v>0</v>
      </c>
      <c r="B98" s="2">
        <v>82</v>
      </c>
      <c r="C98" s="18"/>
      <c r="D98" s="49">
        <f>Октябрь!E98</f>
        <v>0</v>
      </c>
      <c r="E98" s="49"/>
      <c r="F98" s="7">
        <f t="shared" si="3"/>
        <v>0</v>
      </c>
      <c r="G98" s="23">
        <f>'СВОД 2013'!$B$223</f>
        <v>3.03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133">
        <f>'СВОД 2013'!$A99</f>
        <v>0</v>
      </c>
      <c r="B99" s="2">
        <v>83</v>
      </c>
      <c r="C99" s="18"/>
      <c r="D99" s="49">
        <f>Октябрь!E99</f>
        <v>0</v>
      </c>
      <c r="E99" s="49"/>
      <c r="F99" s="7">
        <f t="shared" si="3"/>
        <v>0</v>
      </c>
      <c r="G99" s="23">
        <f>'СВОД 2013'!$B$223</f>
        <v>3.03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133" t="str">
        <f>'СВОД 2013'!$A100</f>
        <v>Койфман К. А.</v>
      </c>
      <c r="B100" s="2">
        <v>84</v>
      </c>
      <c r="C100" s="18"/>
      <c r="D100" s="49">
        <f>Октябрь!E100</f>
        <v>0</v>
      </c>
      <c r="E100" s="49">
        <v>0</v>
      </c>
      <c r="F100" s="7">
        <f t="shared" si="3"/>
        <v>0</v>
      </c>
      <c r="G100" s="23">
        <f>'СВОД 2013'!$B$223</f>
        <v>3.03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133" t="str">
        <f>'СВОД 2013'!$A101</f>
        <v>Койфман К. А.</v>
      </c>
      <c r="B101" s="2">
        <v>85</v>
      </c>
      <c r="C101" s="18"/>
      <c r="D101" s="49">
        <f>Октябрь!E101</f>
        <v>0</v>
      </c>
      <c r="E101" s="49">
        <v>0</v>
      </c>
      <c r="F101" s="7">
        <f t="shared" si="3"/>
        <v>0</v>
      </c>
      <c r="G101" s="23">
        <f>'СВОД 2013'!$B$223</f>
        <v>3.03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133" t="str">
        <f>'СВОД 2013'!$A102</f>
        <v>Койфман К. А.</v>
      </c>
      <c r="B102" s="2">
        <v>86</v>
      </c>
      <c r="C102" s="18"/>
      <c r="D102" s="49">
        <f>Октябрь!E102</f>
        <v>0</v>
      </c>
      <c r="E102" s="49">
        <v>0</v>
      </c>
      <c r="F102" s="7">
        <f t="shared" si="3"/>
        <v>0</v>
      </c>
      <c r="G102" s="23">
        <f>'СВОД 2013'!$B$223</f>
        <v>3.03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133">
        <f>'СВОД 2013'!$A103</f>
        <v>0</v>
      </c>
      <c r="B103" s="2">
        <v>87</v>
      </c>
      <c r="C103" s="18"/>
      <c r="D103" s="49">
        <f>Октябрь!E103</f>
        <v>0</v>
      </c>
      <c r="E103" s="49"/>
      <c r="F103" s="7">
        <f t="shared" si="3"/>
        <v>0</v>
      </c>
      <c r="G103" s="23">
        <f>'СВОД 2013'!$B$223</f>
        <v>3.03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133" t="str">
        <f>'СВОД 2013'!$A104</f>
        <v>Герасимов П. В.</v>
      </c>
      <c r="B104" s="2">
        <v>88</v>
      </c>
      <c r="C104" s="18"/>
      <c r="D104" s="49">
        <f>Октябрь!E104</f>
        <v>729.99</v>
      </c>
      <c r="E104" s="49">
        <v>1068.55</v>
      </c>
      <c r="F104" s="7">
        <f t="shared" si="3"/>
        <v>338.55999999999995</v>
      </c>
      <c r="G104" s="23">
        <f>'СВОД 2013'!$B$223</f>
        <v>3.03</v>
      </c>
      <c r="H104" s="7">
        <f t="shared" si="4"/>
        <v>1025.8399999999999</v>
      </c>
      <c r="I104" s="10">
        <v>0</v>
      </c>
      <c r="J104" s="9">
        <f t="shared" si="5"/>
        <v>1025.8399999999999</v>
      </c>
    </row>
    <row r="105" spans="1:10" ht="15.95" customHeight="1" x14ac:dyDescent="0.25">
      <c r="A105" s="133" t="str">
        <f>'СВОД 2013'!$A105</f>
        <v>Сошенко В.В.</v>
      </c>
      <c r="B105" s="2">
        <v>89</v>
      </c>
      <c r="C105" s="18"/>
      <c r="D105" s="49">
        <f>Октябрь!E105</f>
        <v>0</v>
      </c>
      <c r="E105" s="49">
        <v>0</v>
      </c>
      <c r="F105" s="7">
        <f t="shared" si="3"/>
        <v>0</v>
      </c>
      <c r="G105" s="23">
        <f>'СВОД 2013'!$B$223</f>
        <v>3.03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133" t="str">
        <f>'СВОД 2013'!$A106</f>
        <v>Внуков С. Ю.</v>
      </c>
      <c r="B106" s="2">
        <v>90</v>
      </c>
      <c r="C106" s="18"/>
      <c r="D106" s="49">
        <f>Октябрь!E106</f>
        <v>0</v>
      </c>
      <c r="E106" s="49">
        <v>0</v>
      </c>
      <c r="F106" s="7">
        <f t="shared" si="3"/>
        <v>0</v>
      </c>
      <c r="G106" s="23">
        <f>'СВОД 2013'!$B$223</f>
        <v>3.03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133">
        <f>'СВОД 2013'!$A107</f>
        <v>0</v>
      </c>
      <c r="B107" s="2">
        <v>91</v>
      </c>
      <c r="C107" s="18"/>
      <c r="D107" s="49">
        <f>Октябрь!E107</f>
        <v>0</v>
      </c>
      <c r="E107" s="49"/>
      <c r="F107" s="7">
        <f t="shared" si="3"/>
        <v>0</v>
      </c>
      <c r="G107" s="23">
        <f>'СВОД 2013'!$B$223</f>
        <v>3.03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133">
        <f>'СВОД 2013'!$A108</f>
        <v>0</v>
      </c>
      <c r="B108" s="2">
        <v>92</v>
      </c>
      <c r="C108" s="18"/>
      <c r="D108" s="49">
        <f>Октябрь!E108</f>
        <v>0</v>
      </c>
      <c r="E108" s="49"/>
      <c r="F108" s="7">
        <f t="shared" si="3"/>
        <v>0</v>
      </c>
      <c r="G108" s="23">
        <f>'СВОД 2013'!$B$223</f>
        <v>3.03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33" t="str">
        <f>'СВОД 2013'!$A109</f>
        <v>Федосеева Н.И.</v>
      </c>
      <c r="B109" s="2">
        <v>93</v>
      </c>
      <c r="C109" s="18"/>
      <c r="D109" s="49">
        <f>Октябрь!E109</f>
        <v>830.53</v>
      </c>
      <c r="E109" s="49">
        <v>1044.6099999999999</v>
      </c>
      <c r="F109" s="7">
        <f t="shared" si="3"/>
        <v>214.07999999999993</v>
      </c>
      <c r="G109" s="23">
        <f>'СВОД 2013'!$B$223</f>
        <v>3.03</v>
      </c>
      <c r="H109" s="7">
        <f t="shared" si="4"/>
        <v>648.66</v>
      </c>
      <c r="I109" s="10">
        <f>539.15+175.78</f>
        <v>714.93</v>
      </c>
      <c r="J109" s="9">
        <f t="shared" si="5"/>
        <v>-66.269999999999982</v>
      </c>
    </row>
    <row r="110" spans="1:10" ht="15.95" customHeight="1" x14ac:dyDescent="0.25">
      <c r="A110" s="133">
        <f>'СВОД 2013'!$A110</f>
        <v>0</v>
      </c>
      <c r="B110" s="2">
        <v>94</v>
      </c>
      <c r="C110" s="18"/>
      <c r="D110" s="49">
        <f>Октябрь!E110</f>
        <v>0</v>
      </c>
      <c r="E110" s="49"/>
      <c r="F110" s="7">
        <f t="shared" si="3"/>
        <v>0</v>
      </c>
      <c r="G110" s="23">
        <f>'СВОД 2013'!$B$223</f>
        <v>3.03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133">
        <f>'СВОД 2013'!$A111</f>
        <v>0</v>
      </c>
      <c r="B111" s="2">
        <v>95</v>
      </c>
      <c r="C111" s="18"/>
      <c r="D111" s="49">
        <f>Октябрь!E111</f>
        <v>0</v>
      </c>
      <c r="E111" s="49"/>
      <c r="F111" s="7">
        <f t="shared" si="3"/>
        <v>0</v>
      </c>
      <c r="G111" s="23">
        <f>'СВОД 2013'!$B$223</f>
        <v>3.03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133">
        <f>'СВОД 2013'!$A112</f>
        <v>0</v>
      </c>
      <c r="B112" s="2">
        <v>96</v>
      </c>
      <c r="C112" s="18"/>
      <c r="D112" s="49">
        <f>Октябрь!E112</f>
        <v>0</v>
      </c>
      <c r="E112" s="49"/>
      <c r="F112" s="7">
        <f t="shared" si="3"/>
        <v>0</v>
      </c>
      <c r="G112" s="23">
        <f>'СВОД 2013'!$B$223</f>
        <v>3.03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133">
        <f>'СВОД 2013'!$A113</f>
        <v>0</v>
      </c>
      <c r="B113" s="2">
        <v>97</v>
      </c>
      <c r="C113" s="18"/>
      <c r="D113" s="49">
        <f>Октябрь!E113</f>
        <v>0</v>
      </c>
      <c r="E113" s="49"/>
      <c r="F113" s="7">
        <f t="shared" si="3"/>
        <v>0</v>
      </c>
      <c r="G113" s="23">
        <f>'СВОД 2013'!$B$223</f>
        <v>3.03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133">
        <f>'СВОД 2013'!$A114</f>
        <v>0</v>
      </c>
      <c r="B114" s="2">
        <v>98</v>
      </c>
      <c r="C114" s="18"/>
      <c r="D114" s="49">
        <f>Октябрь!E114</f>
        <v>0</v>
      </c>
      <c r="E114" s="49"/>
      <c r="F114" s="7">
        <f t="shared" si="3"/>
        <v>0</v>
      </c>
      <c r="G114" s="23">
        <f>'СВОД 2013'!$B$223</f>
        <v>3.03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133" t="str">
        <f>'СВОД 2013'!$A115</f>
        <v>Гнилицкий М.В.</v>
      </c>
      <c r="B115" s="2">
        <v>99</v>
      </c>
      <c r="C115" s="18"/>
      <c r="D115" s="49">
        <f>Октябрь!E115</f>
        <v>19.57</v>
      </c>
      <c r="E115" s="49">
        <v>31.15</v>
      </c>
      <c r="F115" s="7">
        <f t="shared" si="3"/>
        <v>11.579999999999998</v>
      </c>
      <c r="G115" s="23">
        <f>'СВОД 2013'!$B$223</f>
        <v>3.03</v>
      </c>
      <c r="H115" s="7">
        <f t="shared" si="4"/>
        <v>35.090000000000003</v>
      </c>
      <c r="I115" s="10">
        <v>0</v>
      </c>
      <c r="J115" s="9">
        <f t="shared" si="5"/>
        <v>35.090000000000003</v>
      </c>
    </row>
    <row r="116" spans="1:10" ht="15.95" customHeight="1" x14ac:dyDescent="0.25">
      <c r="A116" s="133" t="str">
        <f>'СВОД 2013'!$A116</f>
        <v>Френкель А.В.</v>
      </c>
      <c r="B116" s="2">
        <v>100</v>
      </c>
      <c r="C116" s="18"/>
      <c r="D116" s="49">
        <f>Октябрь!E116</f>
        <v>0</v>
      </c>
      <c r="E116" s="49">
        <v>0</v>
      </c>
      <c r="F116" s="7">
        <f t="shared" si="3"/>
        <v>0</v>
      </c>
      <c r="G116" s="23">
        <f>'СВОД 2013'!$B$223</f>
        <v>3.03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133" t="str">
        <f>'СВОД 2013'!$A117</f>
        <v>Гурьянова Н.И.</v>
      </c>
      <c r="B117" s="2">
        <v>101</v>
      </c>
      <c r="C117" s="18"/>
      <c r="D117" s="49">
        <f>Октябрь!E117</f>
        <v>0</v>
      </c>
      <c r="E117" s="95"/>
      <c r="F117" s="7">
        <f t="shared" si="3"/>
        <v>0</v>
      </c>
      <c r="G117" s="23">
        <f>'СВОД 2013'!$B$223</f>
        <v>3.03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33" t="str">
        <f>'СВОД 2013'!$A118</f>
        <v>Зудилов А. В.</v>
      </c>
      <c r="B118" s="2">
        <v>102</v>
      </c>
      <c r="C118" s="18"/>
      <c r="D118" s="49">
        <f>Октябрь!E118</f>
        <v>476.2</v>
      </c>
      <c r="E118" s="49">
        <v>940.13</v>
      </c>
      <c r="F118" s="7">
        <f t="shared" si="3"/>
        <v>463.93</v>
      </c>
      <c r="G118" s="23">
        <f>'СВОД 2013'!$B$223</f>
        <v>3.03</v>
      </c>
      <c r="H118" s="7">
        <f t="shared" si="4"/>
        <v>1405.71</v>
      </c>
      <c r="I118" s="10">
        <v>409</v>
      </c>
      <c r="J118" s="9">
        <f t="shared" si="5"/>
        <v>996.71</v>
      </c>
    </row>
    <row r="119" spans="1:10" ht="15.95" customHeight="1" x14ac:dyDescent="0.25">
      <c r="A119" s="133" t="str">
        <f>'СВОД 2013'!$A119</f>
        <v>Ментюкова Н. В.</v>
      </c>
      <c r="B119" s="2">
        <v>103</v>
      </c>
      <c r="C119" s="18"/>
      <c r="D119" s="49">
        <f>Октябрь!E119</f>
        <v>555.52</v>
      </c>
      <c r="E119" s="49">
        <v>830.79</v>
      </c>
      <c r="F119" s="7">
        <f t="shared" si="3"/>
        <v>275.27</v>
      </c>
      <c r="G119" s="23">
        <f>'СВОД 2013'!$B$223</f>
        <v>3.03</v>
      </c>
      <c r="H119" s="7">
        <f t="shared" si="4"/>
        <v>834.07</v>
      </c>
      <c r="I119" s="10">
        <v>0</v>
      </c>
      <c r="J119" s="9">
        <f t="shared" si="5"/>
        <v>834.07</v>
      </c>
    </row>
    <row r="120" spans="1:10" ht="15.95" customHeight="1" x14ac:dyDescent="0.25">
      <c r="A120" s="133" t="str">
        <f>'СВОД 2013'!$A120</f>
        <v>Волков В. И.</v>
      </c>
      <c r="B120" s="2">
        <v>104</v>
      </c>
      <c r="C120" s="18"/>
      <c r="D120" s="49">
        <f>Октябрь!E120</f>
        <v>130.38999999999999</v>
      </c>
      <c r="E120" s="49">
        <v>197.99</v>
      </c>
      <c r="F120" s="7">
        <f t="shared" si="3"/>
        <v>67.600000000000023</v>
      </c>
      <c r="G120" s="23">
        <f>'СВОД 2013'!$B$223</f>
        <v>3.03</v>
      </c>
      <c r="H120" s="7">
        <f t="shared" si="4"/>
        <v>204.83</v>
      </c>
      <c r="I120" s="10">
        <v>0</v>
      </c>
      <c r="J120" s="9">
        <f t="shared" si="5"/>
        <v>204.83</v>
      </c>
    </row>
    <row r="121" spans="1:10" ht="15.95" customHeight="1" x14ac:dyDescent="0.25">
      <c r="A121" s="133" t="str">
        <f>'СВОД 2013'!$A121</f>
        <v>Тулупов М. М.</v>
      </c>
      <c r="B121" s="2">
        <v>105</v>
      </c>
      <c r="C121" s="18"/>
      <c r="D121" s="49">
        <f>Октябрь!E121</f>
        <v>320.45999999999998</v>
      </c>
      <c r="E121" s="49">
        <v>387.22</v>
      </c>
      <c r="F121" s="7">
        <f t="shared" si="3"/>
        <v>66.760000000000048</v>
      </c>
      <c r="G121" s="23">
        <f>'СВОД 2013'!$B$223</f>
        <v>3.03</v>
      </c>
      <c r="H121" s="7">
        <f t="shared" si="4"/>
        <v>202.28</v>
      </c>
      <c r="I121" s="10">
        <v>0</v>
      </c>
      <c r="J121" s="9">
        <f t="shared" si="5"/>
        <v>202.28</v>
      </c>
    </row>
    <row r="122" spans="1:10" ht="15.95" customHeight="1" x14ac:dyDescent="0.25">
      <c r="A122" s="133" t="str">
        <f>'СВОД 2013'!$A122</f>
        <v>Царан Н. Ю.</v>
      </c>
      <c r="B122" s="2">
        <v>105</v>
      </c>
      <c r="C122" s="2" t="s">
        <v>120</v>
      </c>
      <c r="D122" s="49">
        <v>0.74</v>
      </c>
      <c r="E122" s="49">
        <v>17.79</v>
      </c>
      <c r="F122" s="7">
        <f t="shared" si="3"/>
        <v>17.05</v>
      </c>
      <c r="G122" s="23">
        <f>'СВОД 2013'!$B$223</f>
        <v>3.03</v>
      </c>
      <c r="H122" s="7">
        <f t="shared" si="4"/>
        <v>51.66</v>
      </c>
      <c r="I122" s="10">
        <v>0</v>
      </c>
      <c r="J122" s="9">
        <f t="shared" si="5"/>
        <v>51.66</v>
      </c>
    </row>
    <row r="123" spans="1:10" ht="15.95" customHeight="1" x14ac:dyDescent="0.25">
      <c r="A123" s="133" t="str">
        <f>'СВОД 2013'!$A123</f>
        <v>Лукьянец О. А.</v>
      </c>
      <c r="B123" s="2">
        <v>106</v>
      </c>
      <c r="C123" s="18"/>
      <c r="D123" s="49">
        <f>Октябрь!E123</f>
        <v>53.72</v>
      </c>
      <c r="E123" s="49">
        <v>92</v>
      </c>
      <c r="F123" s="7">
        <f t="shared" si="3"/>
        <v>38.28</v>
      </c>
      <c r="G123" s="23">
        <f>'СВОД 2013'!$B$223</f>
        <v>3.03</v>
      </c>
      <c r="H123" s="7">
        <f t="shared" si="4"/>
        <v>115.99</v>
      </c>
      <c r="I123" s="10">
        <v>0</v>
      </c>
      <c r="J123" s="9">
        <f t="shared" si="5"/>
        <v>115.99</v>
      </c>
    </row>
    <row r="124" spans="1:10" ht="15.95" customHeight="1" x14ac:dyDescent="0.25">
      <c r="A124" s="133" t="str">
        <f>'СВОД 2013'!$A124</f>
        <v>Олексеенко С. Н.</v>
      </c>
      <c r="B124" s="2">
        <v>107</v>
      </c>
      <c r="C124" s="18"/>
      <c r="D124" s="49">
        <f>Октябрь!E124</f>
        <v>0</v>
      </c>
      <c r="E124" s="49">
        <v>0</v>
      </c>
      <c r="F124" s="7">
        <f t="shared" si="3"/>
        <v>0</v>
      </c>
      <c r="G124" s="23">
        <f>'СВОД 2013'!$B$223</f>
        <v>3.03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133" t="str">
        <f>'СВОД 2013'!$A125</f>
        <v>Макаров М.А.</v>
      </c>
      <c r="B125" s="2">
        <v>108</v>
      </c>
      <c r="C125" s="18"/>
      <c r="D125" s="96">
        <f>Октябрь!E125</f>
        <v>55.39</v>
      </c>
      <c r="E125" s="96">
        <v>56.23</v>
      </c>
      <c r="F125" s="7">
        <f t="shared" si="3"/>
        <v>0.83999999999999631</v>
      </c>
      <c r="G125" s="23">
        <f>'СВОД 2013'!$B$223</f>
        <v>3.03</v>
      </c>
      <c r="H125" s="7">
        <f t="shared" si="4"/>
        <v>2.5499999999999998</v>
      </c>
      <c r="I125" s="10">
        <v>0</v>
      </c>
      <c r="J125" s="9">
        <f t="shared" si="5"/>
        <v>2.5499999999999998</v>
      </c>
    </row>
    <row r="126" spans="1:10" ht="15.95" customHeight="1" x14ac:dyDescent="0.25">
      <c r="A126" s="133" t="str">
        <f>'СВОД 2013'!$A126</f>
        <v>Чернова Н. И.</v>
      </c>
      <c r="B126" s="2">
        <v>109</v>
      </c>
      <c r="C126" s="18"/>
      <c r="D126" s="49">
        <f>Октябрь!E126</f>
        <v>564.9</v>
      </c>
      <c r="E126" s="49">
        <v>1579.29</v>
      </c>
      <c r="F126" s="7">
        <f t="shared" si="3"/>
        <v>1014.39</v>
      </c>
      <c r="G126" s="23">
        <f>'СВОД 2013'!$B$223</f>
        <v>3.03</v>
      </c>
      <c r="H126" s="7">
        <f t="shared" si="4"/>
        <v>3073.6</v>
      </c>
      <c r="I126" s="10">
        <v>0</v>
      </c>
      <c r="J126" s="9">
        <f t="shared" si="5"/>
        <v>3073.6</v>
      </c>
    </row>
    <row r="127" spans="1:10" ht="15.95" customHeight="1" x14ac:dyDescent="0.25">
      <c r="A127" s="133" t="str">
        <f>'СВОД 2013'!$A127</f>
        <v>Мирошниченко И. А.</v>
      </c>
      <c r="B127" s="2">
        <v>109</v>
      </c>
      <c r="C127" s="2" t="s">
        <v>120</v>
      </c>
      <c r="D127" s="49">
        <f>Октябрь!E127</f>
        <v>2.86</v>
      </c>
      <c r="E127" s="49">
        <v>2.86</v>
      </c>
      <c r="F127" s="7">
        <f t="shared" si="3"/>
        <v>0</v>
      </c>
      <c r="G127" s="23">
        <f>'СВОД 2013'!$B$223</f>
        <v>3.03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133" t="str">
        <f>'СВОД 2013'!$A128</f>
        <v>Шашкин Ю. Л.</v>
      </c>
      <c r="B128" s="2">
        <v>110</v>
      </c>
      <c r="C128" s="18"/>
      <c r="D128" s="49">
        <f>Октябрь!E128</f>
        <v>673.44</v>
      </c>
      <c r="E128" s="49">
        <v>679.88</v>
      </c>
      <c r="F128" s="7">
        <f t="shared" si="3"/>
        <v>6.4399999999999409</v>
      </c>
      <c r="G128" s="23">
        <f>'СВОД 2013'!$B$223</f>
        <v>3.03</v>
      </c>
      <c r="H128" s="7">
        <f t="shared" si="4"/>
        <v>19.510000000000002</v>
      </c>
      <c r="I128" s="10">
        <v>0</v>
      </c>
      <c r="J128" s="9">
        <f t="shared" si="5"/>
        <v>19.510000000000002</v>
      </c>
    </row>
    <row r="129" spans="1:10" ht="15.95" customHeight="1" x14ac:dyDescent="0.25">
      <c r="A129" s="133" t="str">
        <f>'СВОД 2013'!$A129</f>
        <v>Байкова Н. В.</v>
      </c>
      <c r="B129" s="2">
        <v>111</v>
      </c>
      <c r="C129" s="18"/>
      <c r="D129" s="49">
        <f>Октябрь!E129</f>
        <v>2.34</v>
      </c>
      <c r="E129" s="49">
        <v>2.34</v>
      </c>
      <c r="F129" s="7">
        <f t="shared" si="3"/>
        <v>0</v>
      </c>
      <c r="G129" s="23">
        <f>'СВОД 2013'!$B$223</f>
        <v>3.03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133" t="str">
        <f>'СВОД 2013'!$A130</f>
        <v>Митюкова Н.Ю.</v>
      </c>
      <c r="B130" s="2">
        <v>112</v>
      </c>
      <c r="C130" s="18"/>
      <c r="D130" s="49">
        <f>Октябрь!E130</f>
        <v>322.89</v>
      </c>
      <c r="E130" s="49">
        <v>323.36</v>
      </c>
      <c r="F130" s="7">
        <f t="shared" si="3"/>
        <v>0.47000000000002728</v>
      </c>
      <c r="G130" s="23">
        <f>'СВОД 2013'!$B$223</f>
        <v>3.03</v>
      </c>
      <c r="H130" s="7">
        <f t="shared" si="4"/>
        <v>1.42</v>
      </c>
      <c r="I130" s="10">
        <v>554.4</v>
      </c>
      <c r="J130" s="9">
        <f t="shared" si="5"/>
        <v>-552.98</v>
      </c>
    </row>
    <row r="131" spans="1:10" ht="15.95" customHeight="1" x14ac:dyDescent="0.25">
      <c r="A131" s="133" t="str">
        <f>'СВОД 2013'!$A131</f>
        <v>Померанцев С.И.</v>
      </c>
      <c r="B131" s="2">
        <v>113</v>
      </c>
      <c r="C131" s="18"/>
      <c r="D131" s="49">
        <f>Октябрь!E131</f>
        <v>224.83</v>
      </c>
      <c r="E131" s="49">
        <v>433.29</v>
      </c>
      <c r="F131" s="7">
        <f t="shared" si="3"/>
        <v>208.46</v>
      </c>
      <c r="G131" s="23">
        <f>'СВОД 2013'!$B$223</f>
        <v>3.03</v>
      </c>
      <c r="H131" s="7">
        <f t="shared" si="4"/>
        <v>631.63</v>
      </c>
      <c r="I131" s="10">
        <v>0</v>
      </c>
      <c r="J131" s="9">
        <f t="shared" si="5"/>
        <v>631.63</v>
      </c>
    </row>
    <row r="132" spans="1:10" ht="15.95" customHeight="1" x14ac:dyDescent="0.25">
      <c r="A132" s="133" t="str">
        <f>'СВОД 2013'!$A132</f>
        <v>Карпов И. Н.</v>
      </c>
      <c r="B132" s="2">
        <v>114</v>
      </c>
      <c r="C132" s="18"/>
      <c r="D132" s="49">
        <f>Октябрь!E132</f>
        <v>0</v>
      </c>
      <c r="E132" s="49">
        <v>0</v>
      </c>
      <c r="F132" s="7">
        <f t="shared" ref="F132:F195" si="6">E132-D132</f>
        <v>0</v>
      </c>
      <c r="G132" s="23">
        <f>'СВОД 2013'!$B$223</f>
        <v>3.03</v>
      </c>
      <c r="H132" s="7">
        <f t="shared" ref="H132:H195" si="7">ROUND(F132*G132,2)</f>
        <v>0</v>
      </c>
      <c r="I132" s="10">
        <v>0</v>
      </c>
      <c r="J132" s="9">
        <f t="shared" ref="J132:J195" si="8">H132-I132</f>
        <v>0</v>
      </c>
    </row>
    <row r="133" spans="1:10" ht="15.95" customHeight="1" x14ac:dyDescent="0.25">
      <c r="A133" s="133" t="str">
        <f>'СВОД 2013'!$A133</f>
        <v>Гудзь Д. С.</v>
      </c>
      <c r="B133" s="2">
        <v>115</v>
      </c>
      <c r="C133" s="18"/>
      <c r="D133" s="49">
        <f>Октябрь!E133</f>
        <v>0</v>
      </c>
      <c r="E133" s="49">
        <v>0</v>
      </c>
      <c r="F133" s="7">
        <f t="shared" si="6"/>
        <v>0</v>
      </c>
      <c r="G133" s="23">
        <f>'СВОД 2013'!$B$223</f>
        <v>3.03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133" t="str">
        <f>'СВОД 2013'!$A134</f>
        <v>Ваганова Л. М.</v>
      </c>
      <c r="B134" s="2">
        <v>115</v>
      </c>
      <c r="C134" s="2" t="s">
        <v>120</v>
      </c>
      <c r="D134" s="49">
        <f>Октябрь!E134</f>
        <v>0</v>
      </c>
      <c r="E134" s="49">
        <v>0</v>
      </c>
      <c r="F134" s="7">
        <f t="shared" si="6"/>
        <v>0</v>
      </c>
      <c r="G134" s="23">
        <f>'СВОД 2013'!$B$223</f>
        <v>3.03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133" t="str">
        <f>'СВОД 2013'!$A135</f>
        <v>Силкина В.Н.</v>
      </c>
      <c r="B135" s="2">
        <v>116</v>
      </c>
      <c r="C135" s="18"/>
      <c r="D135" s="49">
        <f>Октябрь!E135</f>
        <v>0.72</v>
      </c>
      <c r="E135" s="49">
        <v>0.72</v>
      </c>
      <c r="F135" s="7">
        <f t="shared" si="6"/>
        <v>0</v>
      </c>
      <c r="G135" s="23">
        <f>'СВОД 2013'!$B$223</f>
        <v>3.03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133" t="str">
        <f>'СВОД 2013'!$A136</f>
        <v>Ягудина Г. Р.</v>
      </c>
      <c r="B136" s="2">
        <v>117</v>
      </c>
      <c r="C136" s="18"/>
      <c r="D136" s="49">
        <f>Октябрь!E136</f>
        <v>63.69</v>
      </c>
      <c r="E136" s="49">
        <v>64.900000000000006</v>
      </c>
      <c r="F136" s="7">
        <f t="shared" si="6"/>
        <v>1.210000000000008</v>
      </c>
      <c r="G136" s="23">
        <f>'СВОД 2013'!$B$223</f>
        <v>3.03</v>
      </c>
      <c r="H136" s="7">
        <f t="shared" si="7"/>
        <v>3.67</v>
      </c>
      <c r="I136" s="10">
        <v>0</v>
      </c>
      <c r="J136" s="9">
        <f t="shared" si="8"/>
        <v>3.67</v>
      </c>
    </row>
    <row r="137" spans="1:10" ht="15.95" customHeight="1" x14ac:dyDescent="0.25">
      <c r="A137" s="133" t="str">
        <f>'СВОД 2013'!$A137</f>
        <v>Журавлев Н.В.</v>
      </c>
      <c r="B137" s="2">
        <v>117</v>
      </c>
      <c r="C137" s="2" t="s">
        <v>120</v>
      </c>
      <c r="D137" s="49">
        <f>Октябрь!E137</f>
        <v>0</v>
      </c>
      <c r="E137" s="49">
        <v>0</v>
      </c>
      <c r="F137" s="7">
        <f t="shared" si="6"/>
        <v>0</v>
      </c>
      <c r="G137" s="23">
        <f>'СВОД 2013'!$B$223</f>
        <v>3.03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133" t="str">
        <f>'СВОД 2013'!$A138</f>
        <v>Волобуев П. Ю.</v>
      </c>
      <c r="B138" s="2">
        <v>118</v>
      </c>
      <c r="C138" s="18"/>
      <c r="D138" s="49">
        <f>Октябрь!E138</f>
        <v>57.99</v>
      </c>
      <c r="E138" s="49">
        <v>59.38</v>
      </c>
      <c r="F138" s="7">
        <f t="shared" si="6"/>
        <v>1.3900000000000006</v>
      </c>
      <c r="G138" s="23">
        <f>'СВОД 2013'!$B$223</f>
        <v>3.03</v>
      </c>
      <c r="H138" s="7">
        <f t="shared" si="7"/>
        <v>4.21</v>
      </c>
      <c r="I138" s="10">
        <v>0</v>
      </c>
      <c r="J138" s="9">
        <f t="shared" si="8"/>
        <v>4.21</v>
      </c>
    </row>
    <row r="139" spans="1:10" ht="15.95" customHeight="1" x14ac:dyDescent="0.25">
      <c r="A139" s="133" t="str">
        <f>'СВОД 2013'!$A139</f>
        <v>Колескин С. А.</v>
      </c>
      <c r="B139" s="2">
        <v>119</v>
      </c>
      <c r="C139" s="18"/>
      <c r="D139" s="49">
        <f>Октябрь!E139</f>
        <v>0</v>
      </c>
      <c r="E139" s="49">
        <v>0</v>
      </c>
      <c r="F139" s="7">
        <f t="shared" si="6"/>
        <v>0</v>
      </c>
      <c r="G139" s="23">
        <f>'СВОД 2013'!$B$223</f>
        <v>3.03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133" t="str">
        <f>'СВОД 2013'!$A140</f>
        <v>Иванников И. В.</v>
      </c>
      <c r="B140" s="2">
        <v>119</v>
      </c>
      <c r="C140" s="2" t="s">
        <v>120</v>
      </c>
      <c r="D140" s="49">
        <f>Октябрь!E140</f>
        <v>0</v>
      </c>
      <c r="E140" s="49">
        <v>0</v>
      </c>
      <c r="F140" s="7">
        <f t="shared" si="6"/>
        <v>0</v>
      </c>
      <c r="G140" s="23">
        <f>'СВОД 2013'!$B$223</f>
        <v>3.03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133" t="str">
        <f>'СВОД 2013'!$A141</f>
        <v>Якубов А. Ф.</v>
      </c>
      <c r="B141" s="2">
        <v>120</v>
      </c>
      <c r="C141" s="18"/>
      <c r="D141" s="49">
        <f>Октябрь!E141</f>
        <v>163.69</v>
      </c>
      <c r="E141" s="49">
        <v>230.36</v>
      </c>
      <c r="F141" s="7">
        <f t="shared" si="6"/>
        <v>66.670000000000016</v>
      </c>
      <c r="G141" s="23">
        <f>'СВОД 2013'!$B$223</f>
        <v>3.03</v>
      </c>
      <c r="H141" s="7">
        <f t="shared" si="7"/>
        <v>202.01</v>
      </c>
      <c r="I141" s="10">
        <v>0</v>
      </c>
      <c r="J141" s="9">
        <f t="shared" si="8"/>
        <v>202.01</v>
      </c>
    </row>
    <row r="142" spans="1:10" ht="15.95" customHeight="1" x14ac:dyDescent="0.25">
      <c r="A142" s="133" t="str">
        <f>'СВОД 2013'!$A142</f>
        <v>Ефимова Л. А.</v>
      </c>
      <c r="B142" s="2">
        <v>121</v>
      </c>
      <c r="C142" s="18"/>
      <c r="D142" s="49">
        <f>Октябрь!E142</f>
        <v>6.64</v>
      </c>
      <c r="E142" s="49">
        <v>6.65</v>
      </c>
      <c r="F142" s="7">
        <f t="shared" si="6"/>
        <v>1.0000000000000675E-2</v>
      </c>
      <c r="G142" s="23">
        <f>'СВОД 2013'!$B$223</f>
        <v>3.03</v>
      </c>
      <c r="H142" s="7">
        <f t="shared" si="7"/>
        <v>0.03</v>
      </c>
      <c r="I142" s="10">
        <v>0</v>
      </c>
      <c r="J142" s="9">
        <f t="shared" si="8"/>
        <v>0.03</v>
      </c>
    </row>
    <row r="143" spans="1:10" ht="15.95" customHeight="1" x14ac:dyDescent="0.25">
      <c r="A143" s="133" t="str">
        <f>'СВОД 2013'!$A143</f>
        <v>Гудзь В. Г.</v>
      </c>
      <c r="B143" s="2">
        <v>122</v>
      </c>
      <c r="C143" s="18"/>
      <c r="D143" s="49">
        <f>Октябрь!E143</f>
        <v>56.24</v>
      </c>
      <c r="E143" s="49">
        <v>95.93</v>
      </c>
      <c r="F143" s="7">
        <f t="shared" si="6"/>
        <v>39.690000000000005</v>
      </c>
      <c r="G143" s="23">
        <f>'СВОД 2013'!$B$223</f>
        <v>3.03</v>
      </c>
      <c r="H143" s="7">
        <f t="shared" si="7"/>
        <v>120.26</v>
      </c>
      <c r="I143" s="10">
        <v>0</v>
      </c>
      <c r="J143" s="9">
        <f t="shared" si="8"/>
        <v>120.26</v>
      </c>
    </row>
    <row r="144" spans="1:10" ht="15.95" customHeight="1" x14ac:dyDescent="0.25">
      <c r="A144" s="133" t="str">
        <f>'СВОД 2013'!$A144</f>
        <v>Бирюкова С.А.</v>
      </c>
      <c r="B144" s="2">
        <v>123</v>
      </c>
      <c r="C144" s="18"/>
      <c r="D144" s="49">
        <f>Октябрь!E144</f>
        <v>23.7</v>
      </c>
      <c r="E144" s="49">
        <v>34.729999999999997</v>
      </c>
      <c r="F144" s="7">
        <f t="shared" si="6"/>
        <v>11.029999999999998</v>
      </c>
      <c r="G144" s="23">
        <f>'СВОД 2013'!$B$223</f>
        <v>3.03</v>
      </c>
      <c r="H144" s="7">
        <f t="shared" si="7"/>
        <v>33.42</v>
      </c>
      <c r="I144" s="10">
        <v>0</v>
      </c>
      <c r="J144" s="9">
        <f t="shared" si="8"/>
        <v>33.42</v>
      </c>
    </row>
    <row r="145" spans="1:10" ht="15.95" customHeight="1" x14ac:dyDescent="0.25">
      <c r="A145" s="133" t="str">
        <f>'СВОД 2013'!$A145</f>
        <v>Трушина Н. Г.</v>
      </c>
      <c r="B145" s="2">
        <v>124</v>
      </c>
      <c r="C145" s="18"/>
      <c r="D145" s="49">
        <f>Октябрь!E145</f>
        <v>195.11</v>
      </c>
      <c r="E145" s="49">
        <v>230.83</v>
      </c>
      <c r="F145" s="7">
        <f t="shared" si="6"/>
        <v>35.72</v>
      </c>
      <c r="G145" s="23">
        <f>'СВОД 2013'!$B$223</f>
        <v>3.03</v>
      </c>
      <c r="H145" s="7">
        <f t="shared" si="7"/>
        <v>108.23</v>
      </c>
      <c r="I145" s="10">
        <v>600</v>
      </c>
      <c r="J145" s="9">
        <f t="shared" si="8"/>
        <v>-491.77</v>
      </c>
    </row>
    <row r="146" spans="1:10" ht="15.95" customHeight="1" x14ac:dyDescent="0.25">
      <c r="A146" s="133" t="str">
        <f>'СВОД 2013'!$A146</f>
        <v>Гордиенко Л.Б.</v>
      </c>
      <c r="B146" s="2">
        <v>125</v>
      </c>
      <c r="C146" s="18"/>
      <c r="D146" s="49">
        <f>Октябрь!E146</f>
        <v>376.12</v>
      </c>
      <c r="E146" s="49">
        <v>1078.3699999999999</v>
      </c>
      <c r="F146" s="7">
        <f t="shared" si="6"/>
        <v>702.24999999999989</v>
      </c>
      <c r="G146" s="23">
        <f>'СВОД 2013'!$B$223</f>
        <v>3.03</v>
      </c>
      <c r="H146" s="7">
        <f t="shared" si="7"/>
        <v>2127.8200000000002</v>
      </c>
      <c r="I146" s="10">
        <v>0</v>
      </c>
      <c r="J146" s="9">
        <f t="shared" si="8"/>
        <v>2127.8200000000002</v>
      </c>
    </row>
    <row r="147" spans="1:10" ht="15.95" customHeight="1" x14ac:dyDescent="0.25">
      <c r="A147" s="133" t="str">
        <f>'СВОД 2013'!$A147</f>
        <v>Михайлова Е. А.</v>
      </c>
      <c r="B147" s="2">
        <v>126</v>
      </c>
      <c r="C147" s="18"/>
      <c r="D147" s="49">
        <f>Октябрь!E147</f>
        <v>0</v>
      </c>
      <c r="E147" s="49">
        <v>0</v>
      </c>
      <c r="F147" s="7">
        <f t="shared" si="6"/>
        <v>0</v>
      </c>
      <c r="G147" s="23">
        <f>'СВОД 2013'!$B$223</f>
        <v>3.03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133" t="str">
        <f>'СВОД 2013'!$A148</f>
        <v>Демина Н. С.</v>
      </c>
      <c r="B148" s="2">
        <v>127</v>
      </c>
      <c r="C148" s="18"/>
      <c r="D148" s="49">
        <f>Октябрь!E148</f>
        <v>0</v>
      </c>
      <c r="E148" s="49">
        <v>0</v>
      </c>
      <c r="F148" s="7">
        <f t="shared" si="6"/>
        <v>0</v>
      </c>
      <c r="G148" s="23">
        <f>'СВОД 2013'!$B$223</f>
        <v>3.03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133" t="str">
        <f>'СВОД 2013'!$A149</f>
        <v>Абинякин М. А.</v>
      </c>
      <c r="B149" s="2">
        <v>128</v>
      </c>
      <c r="C149" s="18"/>
      <c r="D149" s="49">
        <f>Октябрь!E149</f>
        <v>0</v>
      </c>
      <c r="E149" s="49">
        <v>0</v>
      </c>
      <c r="F149" s="7">
        <f t="shared" si="6"/>
        <v>0</v>
      </c>
      <c r="G149" s="23">
        <f>'СВОД 2013'!$B$223</f>
        <v>3.03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133" t="str">
        <f>'СВОД 2013'!$A150</f>
        <v>Богданович К. Н.</v>
      </c>
      <c r="B150" s="2">
        <v>129</v>
      </c>
      <c r="C150" s="18"/>
      <c r="D150" s="49">
        <f>Октябрь!E150</f>
        <v>0</v>
      </c>
      <c r="E150" s="49">
        <v>0</v>
      </c>
      <c r="F150" s="7">
        <f t="shared" si="6"/>
        <v>0</v>
      </c>
      <c r="G150" s="23">
        <f>'СВОД 2013'!$B$223</f>
        <v>3.03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133" t="str">
        <f>'СВОД 2013'!$A151</f>
        <v>Богданович Н. Н.</v>
      </c>
      <c r="B151" s="2">
        <v>130</v>
      </c>
      <c r="C151" s="18"/>
      <c r="D151" s="49">
        <f>Октябрь!E151</f>
        <v>1257.3800000000001</v>
      </c>
      <c r="E151" s="49">
        <v>1376.42</v>
      </c>
      <c r="F151" s="7">
        <f t="shared" si="6"/>
        <v>119.03999999999996</v>
      </c>
      <c r="G151" s="23">
        <f>'СВОД 2013'!$B$223</f>
        <v>3.03</v>
      </c>
      <c r="H151" s="7">
        <f t="shared" si="7"/>
        <v>360.69</v>
      </c>
      <c r="I151" s="10">
        <v>2866.44</v>
      </c>
      <c r="J151" s="9">
        <f t="shared" si="8"/>
        <v>-2505.75</v>
      </c>
    </row>
    <row r="152" spans="1:10" ht="15.95" customHeight="1" x14ac:dyDescent="0.25">
      <c r="A152" s="133" t="str">
        <f>'СВОД 2013'!$A152</f>
        <v>Богданович Н. Н.</v>
      </c>
      <c r="B152" s="2">
        <v>131</v>
      </c>
      <c r="C152" s="18"/>
      <c r="D152" s="49">
        <f>Октябрь!E152</f>
        <v>0</v>
      </c>
      <c r="E152" s="49">
        <v>0</v>
      </c>
      <c r="F152" s="7">
        <f t="shared" si="6"/>
        <v>0</v>
      </c>
      <c r="G152" s="23">
        <f>'СВОД 2013'!$B$223</f>
        <v>3.03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133" t="str">
        <f>'СВОД 2013'!$A153</f>
        <v>Петров С. М.</v>
      </c>
      <c r="B153" s="2">
        <v>132</v>
      </c>
      <c r="C153" s="18"/>
      <c r="D153" s="49">
        <f>Октябрь!E153</f>
        <v>0</v>
      </c>
      <c r="E153" s="49">
        <v>0</v>
      </c>
      <c r="F153" s="7">
        <f t="shared" si="6"/>
        <v>0</v>
      </c>
      <c r="G153" s="23">
        <f>'СВОД 2013'!$B$223</f>
        <v>3.03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133">
        <f>'СВОД 2013'!$A154</f>
        <v>0</v>
      </c>
      <c r="B154" s="2">
        <v>133</v>
      </c>
      <c r="C154" s="18"/>
      <c r="D154" s="49">
        <f>Октябрь!E154</f>
        <v>0</v>
      </c>
      <c r="E154" s="49"/>
      <c r="F154" s="7">
        <f t="shared" si="6"/>
        <v>0</v>
      </c>
      <c r="G154" s="23">
        <f>'СВОД 2013'!$B$223</f>
        <v>3.03</v>
      </c>
      <c r="H154" s="7">
        <f t="shared" si="7"/>
        <v>0</v>
      </c>
      <c r="I154" s="10">
        <v>0</v>
      </c>
      <c r="J154" s="9">
        <f t="shared" si="8"/>
        <v>0</v>
      </c>
    </row>
    <row r="155" spans="1:10" ht="15.95" customHeight="1" x14ac:dyDescent="0.25">
      <c r="A155" s="133">
        <f>'СВОД 2013'!$A155</f>
        <v>0</v>
      </c>
      <c r="B155" s="2">
        <v>134</v>
      </c>
      <c r="C155" s="18"/>
      <c r="D155" s="49">
        <f>Октябрь!E155</f>
        <v>0</v>
      </c>
      <c r="E155" s="49"/>
      <c r="F155" s="7">
        <f t="shared" si="6"/>
        <v>0</v>
      </c>
      <c r="G155" s="23">
        <f>'СВОД 2013'!$B$223</f>
        <v>3.03</v>
      </c>
      <c r="H155" s="7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133" t="str">
        <f>'СВОД 2013'!$A156</f>
        <v>Парамонова С. Н.</v>
      </c>
      <c r="B156" s="2">
        <v>135</v>
      </c>
      <c r="C156" s="18"/>
      <c r="D156" s="49">
        <f>Октябрь!E156</f>
        <v>18.239999999999998</v>
      </c>
      <c r="E156" s="49">
        <v>24.5</v>
      </c>
      <c r="F156" s="7">
        <f t="shared" si="6"/>
        <v>6.2600000000000016</v>
      </c>
      <c r="G156" s="23">
        <f>'СВОД 2013'!$B$223</f>
        <v>3.03</v>
      </c>
      <c r="H156" s="7">
        <f t="shared" si="7"/>
        <v>18.97</v>
      </c>
      <c r="I156" s="10">
        <v>0</v>
      </c>
      <c r="J156" s="9">
        <f t="shared" si="8"/>
        <v>18.97</v>
      </c>
    </row>
    <row r="157" spans="1:10" ht="15.95" customHeight="1" x14ac:dyDescent="0.25">
      <c r="A157" s="133">
        <f>'СВОД 2013'!$A157</f>
        <v>0</v>
      </c>
      <c r="B157" s="2">
        <v>136</v>
      </c>
      <c r="C157" s="18"/>
      <c r="D157" s="49">
        <f>Октябрь!E157</f>
        <v>0</v>
      </c>
      <c r="E157" s="49"/>
      <c r="F157" s="7">
        <f t="shared" si="6"/>
        <v>0</v>
      </c>
      <c r="G157" s="23">
        <f>'СВОД 2013'!$B$223</f>
        <v>3.03</v>
      </c>
      <c r="H157" s="7">
        <f t="shared" si="7"/>
        <v>0</v>
      </c>
      <c r="I157" s="10">
        <v>0</v>
      </c>
      <c r="J157" s="9">
        <f t="shared" si="8"/>
        <v>0</v>
      </c>
    </row>
    <row r="158" spans="1:10" ht="15.95" customHeight="1" x14ac:dyDescent="0.25">
      <c r="A158" s="133">
        <f>'СВОД 2013'!$A158</f>
        <v>0</v>
      </c>
      <c r="B158" s="2">
        <v>137</v>
      </c>
      <c r="C158" s="18"/>
      <c r="D158" s="49">
        <f>Октябрь!E158</f>
        <v>0</v>
      </c>
      <c r="E158" s="49"/>
      <c r="F158" s="7">
        <f t="shared" si="6"/>
        <v>0</v>
      </c>
      <c r="G158" s="23">
        <f>'СВОД 2013'!$B$223</f>
        <v>3.03</v>
      </c>
      <c r="H158" s="7">
        <f t="shared" si="7"/>
        <v>0</v>
      </c>
      <c r="I158" s="10">
        <v>0</v>
      </c>
      <c r="J158" s="9">
        <f t="shared" si="8"/>
        <v>0</v>
      </c>
    </row>
    <row r="159" spans="1:10" ht="15.95" customHeight="1" x14ac:dyDescent="0.25">
      <c r="A159" s="133">
        <f>'СВОД 2013'!$A159</f>
        <v>0</v>
      </c>
      <c r="B159" s="2">
        <v>138</v>
      </c>
      <c r="C159" s="18"/>
      <c r="D159" s="49">
        <f>Октябрь!E159</f>
        <v>0</v>
      </c>
      <c r="E159" s="49"/>
      <c r="F159" s="7">
        <f t="shared" si="6"/>
        <v>0</v>
      </c>
      <c r="G159" s="23">
        <f>'СВОД 2013'!$B$223</f>
        <v>3.03</v>
      </c>
      <c r="H159" s="7">
        <f t="shared" si="7"/>
        <v>0</v>
      </c>
      <c r="I159" s="10">
        <v>0</v>
      </c>
      <c r="J159" s="9">
        <f t="shared" si="8"/>
        <v>0</v>
      </c>
    </row>
    <row r="160" spans="1:10" ht="15.95" customHeight="1" x14ac:dyDescent="0.25">
      <c r="A160" s="133" t="str">
        <f>'СВОД 2013'!$A160</f>
        <v>Клепикова Е. В.</v>
      </c>
      <c r="B160" s="2">
        <v>139</v>
      </c>
      <c r="C160" s="18"/>
      <c r="D160" s="49">
        <f>Октябрь!E160</f>
        <v>0</v>
      </c>
      <c r="E160" s="49">
        <v>0</v>
      </c>
      <c r="F160" s="7">
        <f t="shared" si="6"/>
        <v>0</v>
      </c>
      <c r="G160" s="23">
        <f>'СВОД 2013'!$B$223</f>
        <v>3.03</v>
      </c>
      <c r="H160" s="7">
        <f t="shared" si="7"/>
        <v>0</v>
      </c>
      <c r="I160" s="10">
        <v>0</v>
      </c>
      <c r="J160" s="9">
        <f t="shared" si="8"/>
        <v>0</v>
      </c>
    </row>
    <row r="161" spans="1:10" ht="15.95" customHeight="1" x14ac:dyDescent="0.25">
      <c r="A161" s="133" t="str">
        <f>'СВОД 2013'!$A161</f>
        <v>Назаренков А.Н.</v>
      </c>
      <c r="B161" s="2">
        <v>140</v>
      </c>
      <c r="C161" s="18"/>
      <c r="D161" s="49">
        <f>Октябрь!E161</f>
        <v>0</v>
      </c>
      <c r="E161" s="49">
        <v>0</v>
      </c>
      <c r="F161" s="7">
        <f t="shared" si="6"/>
        <v>0</v>
      </c>
      <c r="G161" s="23">
        <f>'СВОД 2013'!$B$223</f>
        <v>3.03</v>
      </c>
      <c r="H161" s="7">
        <f t="shared" si="7"/>
        <v>0</v>
      </c>
      <c r="I161" s="10">
        <v>0</v>
      </c>
      <c r="J161" s="9">
        <f t="shared" si="8"/>
        <v>0</v>
      </c>
    </row>
    <row r="162" spans="1:10" ht="15.95" customHeight="1" x14ac:dyDescent="0.25">
      <c r="A162" s="133" t="str">
        <f>'СВОД 2013'!$A162</f>
        <v>Петропавловская О. В.</v>
      </c>
      <c r="B162" s="2">
        <v>140</v>
      </c>
      <c r="C162" s="3" t="s">
        <v>120</v>
      </c>
      <c r="D162" s="49">
        <f>Октябрь!E162</f>
        <v>0</v>
      </c>
      <c r="E162" s="49"/>
      <c r="F162" s="7">
        <f t="shared" si="6"/>
        <v>0</v>
      </c>
      <c r="G162" s="23">
        <f>'СВОД 2013'!$B$223</f>
        <v>3.03</v>
      </c>
      <c r="H162" s="7">
        <f t="shared" si="7"/>
        <v>0</v>
      </c>
      <c r="I162" s="10">
        <v>0</v>
      </c>
      <c r="J162" s="9">
        <f t="shared" si="8"/>
        <v>0</v>
      </c>
    </row>
    <row r="163" spans="1:10" ht="15.95" customHeight="1" x14ac:dyDescent="0.25">
      <c r="A163" s="133">
        <f>'СВОД 2013'!$A163</f>
        <v>0</v>
      </c>
      <c r="B163" s="2">
        <v>141</v>
      </c>
      <c r="C163" s="18"/>
      <c r="D163" s="49">
        <f>Октябрь!E163</f>
        <v>0</v>
      </c>
      <c r="E163" s="49"/>
      <c r="F163" s="7">
        <f t="shared" si="6"/>
        <v>0</v>
      </c>
      <c r="G163" s="23">
        <f>'СВОД 2013'!$B$223</f>
        <v>3.03</v>
      </c>
      <c r="H163" s="7">
        <f t="shared" si="7"/>
        <v>0</v>
      </c>
      <c r="I163" s="10">
        <v>0</v>
      </c>
      <c r="J163" s="9">
        <f t="shared" si="8"/>
        <v>0</v>
      </c>
    </row>
    <row r="164" spans="1:10" ht="15.95" customHeight="1" x14ac:dyDescent="0.25">
      <c r="A164" s="133">
        <f>'СВОД 2013'!$A164</f>
        <v>0</v>
      </c>
      <c r="B164" s="2">
        <v>142</v>
      </c>
      <c r="C164" s="18"/>
      <c r="D164" s="49">
        <f>Октябрь!E164</f>
        <v>0</v>
      </c>
      <c r="E164" s="49"/>
      <c r="F164" s="7">
        <f t="shared" si="6"/>
        <v>0</v>
      </c>
      <c r="G164" s="23">
        <f>'СВОД 2013'!$B$223</f>
        <v>3.03</v>
      </c>
      <c r="H164" s="7">
        <f t="shared" si="7"/>
        <v>0</v>
      </c>
      <c r="I164" s="10">
        <v>0</v>
      </c>
      <c r="J164" s="9">
        <f t="shared" si="8"/>
        <v>0</v>
      </c>
    </row>
    <row r="165" spans="1:10" ht="15.95" customHeight="1" x14ac:dyDescent="0.25">
      <c r="A165" s="133">
        <f>'СВОД 2013'!$A165</f>
        <v>0</v>
      </c>
      <c r="B165" s="2">
        <v>142</v>
      </c>
      <c r="C165" s="3" t="s">
        <v>120</v>
      </c>
      <c r="D165" s="49">
        <f>Октябрь!E165</f>
        <v>0</v>
      </c>
      <c r="E165" s="49"/>
      <c r="F165" s="7">
        <f t="shared" si="6"/>
        <v>0</v>
      </c>
      <c r="G165" s="23">
        <f>'СВОД 2013'!$B$223</f>
        <v>3.03</v>
      </c>
      <c r="H165" s="7">
        <f t="shared" si="7"/>
        <v>0</v>
      </c>
      <c r="I165" s="10">
        <v>0</v>
      </c>
      <c r="J165" s="9">
        <f t="shared" si="8"/>
        <v>0</v>
      </c>
    </row>
    <row r="166" spans="1:10" ht="15.95" customHeight="1" x14ac:dyDescent="0.25">
      <c r="A166" s="133">
        <f>'СВОД 2013'!$A166</f>
        <v>0</v>
      </c>
      <c r="B166" s="2">
        <v>143</v>
      </c>
      <c r="C166" s="18"/>
      <c r="D166" s="49">
        <f>Октябрь!E166</f>
        <v>0</v>
      </c>
      <c r="E166" s="49"/>
      <c r="F166" s="7">
        <f t="shared" si="6"/>
        <v>0</v>
      </c>
      <c r="G166" s="23">
        <f>'СВОД 2013'!$B$223</f>
        <v>3.03</v>
      </c>
      <c r="H166" s="7">
        <f t="shared" si="7"/>
        <v>0</v>
      </c>
      <c r="I166" s="10">
        <v>0</v>
      </c>
      <c r="J166" s="9">
        <f t="shared" si="8"/>
        <v>0</v>
      </c>
    </row>
    <row r="167" spans="1:10" ht="15.95" customHeight="1" x14ac:dyDescent="0.25">
      <c r="A167" s="133">
        <f>'СВОД 2013'!$A167</f>
        <v>0</v>
      </c>
      <c r="B167" s="2">
        <v>144</v>
      </c>
      <c r="C167" s="18"/>
      <c r="D167" s="49">
        <f>Октябрь!E167</f>
        <v>0</v>
      </c>
      <c r="E167" s="49"/>
      <c r="F167" s="7">
        <f t="shared" si="6"/>
        <v>0</v>
      </c>
      <c r="G167" s="23">
        <f>'СВОД 2013'!$B$223</f>
        <v>3.03</v>
      </c>
      <c r="H167" s="7">
        <f t="shared" si="7"/>
        <v>0</v>
      </c>
      <c r="I167" s="10">
        <v>0</v>
      </c>
      <c r="J167" s="9">
        <f t="shared" si="8"/>
        <v>0</v>
      </c>
    </row>
    <row r="168" spans="1:10" ht="15.95" customHeight="1" x14ac:dyDescent="0.25">
      <c r="A168" s="133" t="str">
        <f>'СВОД 2013'!$A168</f>
        <v>Барабанова Н. А.</v>
      </c>
      <c r="B168" s="2">
        <v>145</v>
      </c>
      <c r="C168" s="18"/>
      <c r="D168" s="49">
        <f>Октябрь!E168</f>
        <v>96.46</v>
      </c>
      <c r="E168" s="49">
        <v>96.61</v>
      </c>
      <c r="F168" s="7">
        <f t="shared" si="6"/>
        <v>0.15000000000000568</v>
      </c>
      <c r="G168" s="23">
        <f>'СВОД 2013'!$B$223</f>
        <v>3.03</v>
      </c>
      <c r="H168" s="7">
        <f t="shared" si="7"/>
        <v>0.45</v>
      </c>
      <c r="I168" s="10">
        <v>0</v>
      </c>
      <c r="J168" s="9">
        <f t="shared" si="8"/>
        <v>0.45</v>
      </c>
    </row>
    <row r="169" spans="1:10" ht="15.95" customHeight="1" x14ac:dyDescent="0.25">
      <c r="A169" s="133">
        <f>'СВОД 2013'!$A169</f>
        <v>0</v>
      </c>
      <c r="B169" s="2">
        <v>146</v>
      </c>
      <c r="C169" s="18"/>
      <c r="D169" s="49">
        <f>Октябрь!E169</f>
        <v>0</v>
      </c>
      <c r="E169" s="49"/>
      <c r="F169" s="7">
        <f t="shared" si="6"/>
        <v>0</v>
      </c>
      <c r="G169" s="23">
        <f>'СВОД 2013'!$B$223</f>
        <v>3.03</v>
      </c>
      <c r="H169" s="7">
        <f t="shared" si="7"/>
        <v>0</v>
      </c>
      <c r="I169" s="10">
        <v>0</v>
      </c>
      <c r="J169" s="9">
        <f t="shared" si="8"/>
        <v>0</v>
      </c>
    </row>
    <row r="170" spans="1:10" ht="15.95" customHeight="1" x14ac:dyDescent="0.25">
      <c r="A170" s="133">
        <f>'СВОД 2013'!$A170</f>
        <v>0</v>
      </c>
      <c r="B170" s="2">
        <v>147</v>
      </c>
      <c r="C170" s="18"/>
      <c r="D170" s="49">
        <f>Октябрь!E170</f>
        <v>0</v>
      </c>
      <c r="E170" s="49"/>
      <c r="F170" s="7">
        <f t="shared" si="6"/>
        <v>0</v>
      </c>
      <c r="G170" s="23">
        <f>'СВОД 2013'!$B$223</f>
        <v>3.03</v>
      </c>
      <c r="H170" s="7">
        <f t="shared" si="7"/>
        <v>0</v>
      </c>
      <c r="I170" s="10">
        <v>0</v>
      </c>
      <c r="J170" s="9">
        <f t="shared" si="8"/>
        <v>0</v>
      </c>
    </row>
    <row r="171" spans="1:10" ht="15.95" customHeight="1" x14ac:dyDescent="0.25">
      <c r="A171" s="133" t="str">
        <f>'СВОД 2013'!$A171</f>
        <v>Еременко А. А.</v>
      </c>
      <c r="B171" s="3">
        <v>148</v>
      </c>
      <c r="C171" s="18"/>
      <c r="D171" s="49">
        <f>Октябрь!E171</f>
        <v>0</v>
      </c>
      <c r="E171" s="49">
        <v>0</v>
      </c>
      <c r="F171" s="7">
        <f t="shared" si="6"/>
        <v>0</v>
      </c>
      <c r="G171" s="23">
        <f>'СВОД 2013'!$B$223</f>
        <v>3.03</v>
      </c>
      <c r="H171" s="7">
        <f t="shared" si="7"/>
        <v>0</v>
      </c>
      <c r="I171" s="10">
        <v>0</v>
      </c>
      <c r="J171" s="9">
        <f t="shared" si="8"/>
        <v>0</v>
      </c>
    </row>
    <row r="172" spans="1:10" ht="15.95" customHeight="1" x14ac:dyDescent="0.25">
      <c r="A172" s="133" t="str">
        <f>'СВОД 2013'!$A172</f>
        <v>Осипова М. И.</v>
      </c>
      <c r="B172" s="2">
        <v>149</v>
      </c>
      <c r="C172" s="18"/>
      <c r="D172" s="49">
        <f>Октябрь!E172</f>
        <v>190.25</v>
      </c>
      <c r="E172" s="49">
        <v>200.82</v>
      </c>
      <c r="F172" s="7">
        <f t="shared" si="6"/>
        <v>10.569999999999993</v>
      </c>
      <c r="G172" s="23">
        <f>'СВОД 2013'!$B$223</f>
        <v>3.03</v>
      </c>
      <c r="H172" s="7">
        <f t="shared" si="7"/>
        <v>32.03</v>
      </c>
      <c r="I172" s="10">
        <v>0</v>
      </c>
      <c r="J172" s="9">
        <f t="shared" si="8"/>
        <v>32.03</v>
      </c>
    </row>
    <row r="173" spans="1:10" ht="15.95" customHeight="1" x14ac:dyDescent="0.25">
      <c r="A173" s="133" t="str">
        <f>'СВОД 2013'!$A173</f>
        <v>Осипова М. И.</v>
      </c>
      <c r="B173" s="2">
        <v>150</v>
      </c>
      <c r="C173" s="18"/>
      <c r="D173" s="49">
        <f>Октябрь!E173</f>
        <v>0</v>
      </c>
      <c r="E173" s="49">
        <v>0</v>
      </c>
      <c r="F173" s="7">
        <f t="shared" si="6"/>
        <v>0</v>
      </c>
      <c r="G173" s="23">
        <f>'СВОД 2013'!$B$223</f>
        <v>3.03</v>
      </c>
      <c r="H173" s="7">
        <f t="shared" si="7"/>
        <v>0</v>
      </c>
      <c r="I173" s="10">
        <v>0</v>
      </c>
      <c r="J173" s="9">
        <f t="shared" si="8"/>
        <v>0</v>
      </c>
    </row>
    <row r="174" spans="1:10" ht="15.95" customHeight="1" x14ac:dyDescent="0.25">
      <c r="A174" s="133" t="str">
        <f>'СВОД 2013'!$A174</f>
        <v>Тепикин С.В.</v>
      </c>
      <c r="B174" s="2">
        <v>151</v>
      </c>
      <c r="C174" s="18"/>
      <c r="D174" s="49">
        <f>Октябрь!E174</f>
        <v>0</v>
      </c>
      <c r="E174" s="49">
        <v>0</v>
      </c>
      <c r="F174" s="7">
        <f t="shared" si="6"/>
        <v>0</v>
      </c>
      <c r="G174" s="23">
        <f>'СВОД 2013'!$B$223</f>
        <v>3.03</v>
      </c>
      <c r="H174" s="7">
        <f t="shared" si="7"/>
        <v>0</v>
      </c>
      <c r="I174" s="10">
        <v>0</v>
      </c>
      <c r="J174" s="9">
        <f t="shared" si="8"/>
        <v>0</v>
      </c>
    </row>
    <row r="175" spans="1:10" ht="15.95" customHeight="1" x14ac:dyDescent="0.25">
      <c r="A175" s="133" t="str">
        <f>'СВОД 2013'!$A175</f>
        <v>Шендарова Л. Н.</v>
      </c>
      <c r="B175" s="2">
        <v>152</v>
      </c>
      <c r="C175" s="18"/>
      <c r="D175" s="49">
        <f>Октябрь!E175</f>
        <v>0</v>
      </c>
      <c r="E175" s="49">
        <v>0</v>
      </c>
      <c r="F175" s="7">
        <f t="shared" si="6"/>
        <v>0</v>
      </c>
      <c r="G175" s="23">
        <f>'СВОД 2013'!$B$223</f>
        <v>3.03</v>
      </c>
      <c r="H175" s="7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133" t="str">
        <f>'СВОД 2013'!$A176</f>
        <v>Шевкунова Е. Ю.</v>
      </c>
      <c r="B176" s="2">
        <v>153</v>
      </c>
      <c r="C176" s="18"/>
      <c r="D176" s="49">
        <f>Октябрь!E176</f>
        <v>1120.1500000000001</v>
      </c>
      <c r="E176" s="49">
        <v>1449.31</v>
      </c>
      <c r="F176" s="7">
        <f t="shared" si="6"/>
        <v>329.15999999999985</v>
      </c>
      <c r="G176" s="23">
        <f>'СВОД 2013'!$B$223</f>
        <v>3.03</v>
      </c>
      <c r="H176" s="7">
        <f t="shared" si="7"/>
        <v>997.35</v>
      </c>
      <c r="I176" s="10">
        <v>0</v>
      </c>
      <c r="J176" s="9">
        <f t="shared" si="8"/>
        <v>997.35</v>
      </c>
    </row>
    <row r="177" spans="1:10" ht="15.95" customHeight="1" x14ac:dyDescent="0.25">
      <c r="A177" s="133">
        <f>'СВОД 2013'!$A177</f>
        <v>0</v>
      </c>
      <c r="B177" s="2">
        <v>153</v>
      </c>
      <c r="C177" s="3" t="s">
        <v>120</v>
      </c>
      <c r="D177" s="49">
        <f>Октябрь!E177</f>
        <v>0</v>
      </c>
      <c r="E177" s="49"/>
      <c r="F177" s="7">
        <f t="shared" si="6"/>
        <v>0</v>
      </c>
      <c r="G177" s="23">
        <f>'СВОД 2013'!$B$223</f>
        <v>3.03</v>
      </c>
      <c r="H177" s="7">
        <f t="shared" si="7"/>
        <v>0</v>
      </c>
      <c r="I177" s="10">
        <v>0</v>
      </c>
      <c r="J177" s="9">
        <f t="shared" si="8"/>
        <v>0</v>
      </c>
    </row>
    <row r="178" spans="1:10" ht="15.95" customHeight="1" x14ac:dyDescent="0.25">
      <c r="A178" s="133" t="str">
        <f>'СВОД 2013'!$A178</f>
        <v>Мошенец Т. М.</v>
      </c>
      <c r="B178" s="2">
        <v>154</v>
      </c>
      <c r="C178" s="18"/>
      <c r="D178" s="49">
        <f>Октябрь!E178</f>
        <v>0</v>
      </c>
      <c r="E178" s="49">
        <v>0</v>
      </c>
      <c r="F178" s="7">
        <f t="shared" si="6"/>
        <v>0</v>
      </c>
      <c r="G178" s="23">
        <f>'СВОД 2013'!$B$223</f>
        <v>3.03</v>
      </c>
      <c r="H178" s="7">
        <f t="shared" si="7"/>
        <v>0</v>
      </c>
      <c r="I178" s="10">
        <v>0</v>
      </c>
      <c r="J178" s="9">
        <f t="shared" si="8"/>
        <v>0</v>
      </c>
    </row>
    <row r="179" spans="1:10" ht="15.95" customHeight="1" x14ac:dyDescent="0.25">
      <c r="A179" s="133" t="str">
        <f>'СВОД 2013'!$A179</f>
        <v>Круглова Е. В.</v>
      </c>
      <c r="B179" s="2">
        <v>155</v>
      </c>
      <c r="C179" s="18"/>
      <c r="D179" s="49">
        <v>0.56000000000000005</v>
      </c>
      <c r="E179" s="49">
        <v>0.56000000000000005</v>
      </c>
      <c r="F179" s="7">
        <f t="shared" si="6"/>
        <v>0</v>
      </c>
      <c r="G179" s="23">
        <f>'СВОД 2013'!$B$223</f>
        <v>3.03</v>
      </c>
      <c r="H179" s="7">
        <f t="shared" si="7"/>
        <v>0</v>
      </c>
      <c r="I179" s="10">
        <v>0</v>
      </c>
      <c r="J179" s="9">
        <f t="shared" si="8"/>
        <v>0</v>
      </c>
    </row>
    <row r="180" spans="1:10" ht="15.95" customHeight="1" x14ac:dyDescent="0.25">
      <c r="A180" s="133" t="str">
        <f>'СВОД 2013'!$A180</f>
        <v>Лаврентьев И. М.</v>
      </c>
      <c r="B180" s="2">
        <v>156</v>
      </c>
      <c r="C180" s="18"/>
      <c r="D180" s="49">
        <f>Октябрь!E180</f>
        <v>0.47</v>
      </c>
      <c r="E180" s="49">
        <v>0.76</v>
      </c>
      <c r="F180" s="7">
        <f t="shared" si="6"/>
        <v>0.29000000000000004</v>
      </c>
      <c r="G180" s="23">
        <f>'СВОД 2013'!$B$223</f>
        <v>3.03</v>
      </c>
      <c r="H180" s="7">
        <f t="shared" si="7"/>
        <v>0.88</v>
      </c>
      <c r="I180" s="10">
        <v>0</v>
      </c>
      <c r="J180" s="9">
        <f t="shared" si="8"/>
        <v>0.88</v>
      </c>
    </row>
    <row r="181" spans="1:10" ht="15.95" customHeight="1" x14ac:dyDescent="0.25">
      <c r="A181" s="133" t="str">
        <f>'СВОД 2013'!$A181</f>
        <v>Рачек Л.И.</v>
      </c>
      <c r="B181" s="2">
        <v>157</v>
      </c>
      <c r="C181" s="18"/>
      <c r="D181" s="49">
        <f>Октябрь!E181</f>
        <v>1344.6</v>
      </c>
      <c r="E181" s="49">
        <v>3662.04</v>
      </c>
      <c r="F181" s="7">
        <f t="shared" si="6"/>
        <v>2317.44</v>
      </c>
      <c r="G181" s="23">
        <f>'СВОД 2013'!$B$223</f>
        <v>3.03</v>
      </c>
      <c r="H181" s="7">
        <f t="shared" si="7"/>
        <v>7021.84</v>
      </c>
      <c r="I181" s="10">
        <v>0</v>
      </c>
      <c r="J181" s="9">
        <f t="shared" si="8"/>
        <v>7021.84</v>
      </c>
    </row>
    <row r="182" spans="1:10" ht="15.95" customHeight="1" x14ac:dyDescent="0.25">
      <c r="A182" s="133" t="str">
        <f>'СВОД 2013'!$A182</f>
        <v>Кривоносов О. В.</v>
      </c>
      <c r="B182" s="2">
        <v>158</v>
      </c>
      <c r="C182" s="18"/>
      <c r="D182" s="49">
        <f>Октябрь!E182</f>
        <v>289.20999999999998</v>
      </c>
      <c r="E182" s="49">
        <v>745.34</v>
      </c>
      <c r="F182" s="7">
        <f t="shared" si="6"/>
        <v>456.13000000000005</v>
      </c>
      <c r="G182" s="23">
        <f>'СВОД 2013'!$B$223</f>
        <v>3.03</v>
      </c>
      <c r="H182" s="7">
        <f t="shared" si="7"/>
        <v>1382.07</v>
      </c>
      <c r="I182" s="10">
        <f>350.66+389.37</f>
        <v>740.03</v>
      </c>
      <c r="J182" s="9">
        <f t="shared" si="8"/>
        <v>642.04</v>
      </c>
    </row>
    <row r="183" spans="1:10" ht="15.95" customHeight="1" x14ac:dyDescent="0.25">
      <c r="A183" s="133" t="str">
        <f>'СВОД 2013'!$A183</f>
        <v>Рулева И. Ю.</v>
      </c>
      <c r="B183" s="2">
        <v>159</v>
      </c>
      <c r="C183" s="18"/>
      <c r="D183" s="49">
        <f>Октябрь!E183</f>
        <v>0.46</v>
      </c>
      <c r="E183" s="49">
        <v>1.59</v>
      </c>
      <c r="F183" s="7">
        <f t="shared" si="6"/>
        <v>1.1300000000000001</v>
      </c>
      <c r="G183" s="23">
        <f>'СВОД 2013'!$B$223</f>
        <v>3.03</v>
      </c>
      <c r="H183" s="7">
        <f t="shared" si="7"/>
        <v>3.42</v>
      </c>
      <c r="I183" s="10">
        <v>0</v>
      </c>
      <c r="J183" s="9">
        <f t="shared" si="8"/>
        <v>3.42</v>
      </c>
    </row>
    <row r="184" spans="1:10" ht="15.95" customHeight="1" x14ac:dyDescent="0.25">
      <c r="A184" s="133" t="str">
        <f>'СВОД 2013'!$A184</f>
        <v>Артемов В. Г.</v>
      </c>
      <c r="B184" s="2">
        <v>160</v>
      </c>
      <c r="C184" s="18"/>
      <c r="D184" s="96">
        <f>Октябрь!E184</f>
        <v>0</v>
      </c>
      <c r="E184" s="96"/>
      <c r="F184" s="7">
        <f t="shared" si="6"/>
        <v>0</v>
      </c>
      <c r="G184" s="23">
        <f>'СВОД 2013'!$B$223</f>
        <v>3.03</v>
      </c>
      <c r="H184" s="7">
        <f t="shared" si="7"/>
        <v>0</v>
      </c>
      <c r="I184" s="10">
        <v>0</v>
      </c>
      <c r="J184" s="9">
        <f t="shared" si="8"/>
        <v>0</v>
      </c>
    </row>
    <row r="185" spans="1:10" ht="15.95" customHeight="1" x14ac:dyDescent="0.25">
      <c r="A185" s="133" t="str">
        <f>'СВОД 2013'!$A185</f>
        <v>Артемов В. Г.</v>
      </c>
      <c r="B185" s="2">
        <v>161</v>
      </c>
      <c r="C185" s="18"/>
      <c r="D185" s="49">
        <f>Октябрь!E185</f>
        <v>842.05</v>
      </c>
      <c r="E185" s="49">
        <v>996.2</v>
      </c>
      <c r="F185" s="7">
        <f t="shared" si="6"/>
        <v>154.15000000000009</v>
      </c>
      <c r="G185" s="23">
        <f>'СВОД 2013'!$B$223</f>
        <v>3.03</v>
      </c>
      <c r="H185" s="7">
        <f t="shared" si="7"/>
        <v>467.07</v>
      </c>
      <c r="I185" s="10">
        <v>0</v>
      </c>
      <c r="J185" s="9">
        <f t="shared" si="8"/>
        <v>467.07</v>
      </c>
    </row>
    <row r="186" spans="1:10" ht="15.95" customHeight="1" x14ac:dyDescent="0.25">
      <c r="A186" s="133" t="str">
        <f>'СВОД 2013'!$A186</f>
        <v>Шереметьев М. В.</v>
      </c>
      <c r="B186" s="2">
        <v>162</v>
      </c>
      <c r="C186" s="18"/>
      <c r="D186" s="49">
        <f>Октябрь!E186</f>
        <v>0</v>
      </c>
      <c r="E186" s="49">
        <v>0</v>
      </c>
      <c r="F186" s="7">
        <f t="shared" si="6"/>
        <v>0</v>
      </c>
      <c r="G186" s="23">
        <f>'СВОД 2013'!$B$223</f>
        <v>3.03</v>
      </c>
      <c r="H186" s="7">
        <f t="shared" si="7"/>
        <v>0</v>
      </c>
      <c r="I186" s="10">
        <v>0</v>
      </c>
      <c r="J186" s="9">
        <f t="shared" si="8"/>
        <v>0</v>
      </c>
    </row>
    <row r="187" spans="1:10" ht="15.95" customHeight="1" x14ac:dyDescent="0.25">
      <c r="A187" s="133" t="str">
        <f>'СВОД 2013'!$A187</f>
        <v>Фролова Л. Н.</v>
      </c>
      <c r="B187" s="2">
        <v>163</v>
      </c>
      <c r="C187" s="18"/>
      <c r="D187" s="49">
        <f>Октябрь!E187</f>
        <v>1.41</v>
      </c>
      <c r="E187" s="49">
        <v>1.41</v>
      </c>
      <c r="F187" s="7">
        <f t="shared" si="6"/>
        <v>0</v>
      </c>
      <c r="G187" s="23">
        <f>'СВОД 2013'!$B$223</f>
        <v>3.03</v>
      </c>
      <c r="H187" s="7">
        <f t="shared" si="7"/>
        <v>0</v>
      </c>
      <c r="I187" s="10">
        <v>0</v>
      </c>
      <c r="J187" s="9">
        <f t="shared" si="8"/>
        <v>0</v>
      </c>
    </row>
    <row r="188" spans="1:10" ht="15.95" customHeight="1" x14ac:dyDescent="0.25">
      <c r="A188" s="133">
        <f>'СВОД 2013'!$A188</f>
        <v>0</v>
      </c>
      <c r="B188" s="2">
        <v>164</v>
      </c>
      <c r="C188" s="18"/>
      <c r="D188" s="49">
        <f>Октябрь!E188</f>
        <v>0</v>
      </c>
      <c r="E188" s="49"/>
      <c r="F188" s="7">
        <f t="shared" si="6"/>
        <v>0</v>
      </c>
      <c r="G188" s="23">
        <f>'СВОД 2013'!$B$223</f>
        <v>3.03</v>
      </c>
      <c r="H188" s="7">
        <f t="shared" si="7"/>
        <v>0</v>
      </c>
      <c r="I188" s="10">
        <v>0</v>
      </c>
      <c r="J188" s="9">
        <f t="shared" si="8"/>
        <v>0</v>
      </c>
    </row>
    <row r="189" spans="1:10" ht="15.95" customHeight="1" x14ac:dyDescent="0.25">
      <c r="A189" s="133" t="str">
        <f>'СВОД 2013'!$A189</f>
        <v>Шахомиров А. А.</v>
      </c>
      <c r="B189" s="2">
        <v>165</v>
      </c>
      <c r="C189" s="18"/>
      <c r="D189" s="49">
        <f>Октябрь!E189</f>
        <v>0</v>
      </c>
      <c r="E189" s="49">
        <v>0</v>
      </c>
      <c r="F189" s="7">
        <f t="shared" si="6"/>
        <v>0</v>
      </c>
      <c r="G189" s="23">
        <f>'СВОД 2013'!$B$223</f>
        <v>3.03</v>
      </c>
      <c r="H189" s="7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133" t="str">
        <f>'СВОД 2013'!$A190</f>
        <v>Игнашкина М. А.</v>
      </c>
      <c r="B190" s="2">
        <v>166</v>
      </c>
      <c r="C190" s="18"/>
      <c r="D190" s="49">
        <f>Октябрь!E190</f>
        <v>233.73</v>
      </c>
      <c r="E190" s="49">
        <v>295.3</v>
      </c>
      <c r="F190" s="7">
        <f t="shared" si="6"/>
        <v>61.570000000000022</v>
      </c>
      <c r="G190" s="23">
        <f>'СВОД 2013'!$B$223</f>
        <v>3.03</v>
      </c>
      <c r="H190" s="7">
        <f t="shared" si="7"/>
        <v>186.56</v>
      </c>
      <c r="I190" s="10">
        <v>0</v>
      </c>
      <c r="J190" s="9">
        <f t="shared" si="8"/>
        <v>186.56</v>
      </c>
    </row>
    <row r="191" spans="1:10" ht="15.95" customHeight="1" x14ac:dyDescent="0.25">
      <c r="A191" s="133" t="str">
        <f>'СВОД 2013'!$A191</f>
        <v>Воронова О.А.</v>
      </c>
      <c r="B191" s="2">
        <v>167</v>
      </c>
      <c r="C191" s="18"/>
      <c r="D191" s="49">
        <f>Октябрь!E191</f>
        <v>3.62</v>
      </c>
      <c r="E191" s="49">
        <v>5.09</v>
      </c>
      <c r="F191" s="7">
        <f t="shared" si="6"/>
        <v>1.4699999999999998</v>
      </c>
      <c r="G191" s="23">
        <f>'СВОД 2013'!$B$223</f>
        <v>3.03</v>
      </c>
      <c r="H191" s="7">
        <f t="shared" si="7"/>
        <v>4.45</v>
      </c>
      <c r="I191" s="10">
        <v>0</v>
      </c>
      <c r="J191" s="9">
        <f t="shared" si="8"/>
        <v>4.45</v>
      </c>
    </row>
    <row r="192" spans="1:10" ht="15.95" customHeight="1" x14ac:dyDescent="0.25">
      <c r="A192" s="133" t="str">
        <f>'СВОД 2013'!$A192</f>
        <v>Ишова Л. И.</v>
      </c>
      <c r="B192" s="2">
        <v>168</v>
      </c>
      <c r="C192" s="18"/>
      <c r="D192" s="49">
        <f>Октябрь!E192</f>
        <v>0</v>
      </c>
      <c r="E192" s="49">
        <v>0</v>
      </c>
      <c r="F192" s="7">
        <f t="shared" si="6"/>
        <v>0</v>
      </c>
      <c r="G192" s="23">
        <f>'СВОД 2013'!$B$223</f>
        <v>3.03</v>
      </c>
      <c r="H192" s="7">
        <f t="shared" si="7"/>
        <v>0</v>
      </c>
      <c r="I192" s="10">
        <v>0</v>
      </c>
      <c r="J192" s="9">
        <f t="shared" si="8"/>
        <v>0</v>
      </c>
    </row>
    <row r="193" spans="1:10" ht="15.95" customHeight="1" x14ac:dyDescent="0.25">
      <c r="A193" s="133" t="str">
        <f>'СВОД 2013'!$A193</f>
        <v>Шукевич О. И.</v>
      </c>
      <c r="B193" s="2">
        <v>169</v>
      </c>
      <c r="C193" s="18"/>
      <c r="D193" s="49">
        <f>Октябрь!E193</f>
        <v>0</v>
      </c>
      <c r="E193" s="49">
        <v>0</v>
      </c>
      <c r="F193" s="7">
        <f t="shared" si="6"/>
        <v>0</v>
      </c>
      <c r="G193" s="23">
        <f>'СВОД 2013'!$B$223</f>
        <v>3.03</v>
      </c>
      <c r="H193" s="7">
        <f t="shared" si="7"/>
        <v>0</v>
      </c>
      <c r="I193" s="10">
        <v>0</v>
      </c>
      <c r="J193" s="9">
        <f t="shared" si="8"/>
        <v>0</v>
      </c>
    </row>
    <row r="194" spans="1:10" ht="15.95" customHeight="1" x14ac:dyDescent="0.25">
      <c r="A194" s="133" t="str">
        <f>'СВОД 2013'!$A194</f>
        <v>Шукевич О. И.</v>
      </c>
      <c r="B194" s="2">
        <v>169</v>
      </c>
      <c r="C194" s="3" t="s">
        <v>120</v>
      </c>
      <c r="D194" s="49">
        <f>Октябрь!E194</f>
        <v>0</v>
      </c>
      <c r="E194" s="49">
        <v>0</v>
      </c>
      <c r="F194" s="7">
        <f t="shared" si="6"/>
        <v>0</v>
      </c>
      <c r="G194" s="23">
        <f>'СВОД 2013'!$B$223</f>
        <v>3.03</v>
      </c>
      <c r="H194" s="7">
        <f t="shared" si="7"/>
        <v>0</v>
      </c>
      <c r="I194" s="10">
        <v>0</v>
      </c>
      <c r="J194" s="9">
        <f t="shared" si="8"/>
        <v>0</v>
      </c>
    </row>
    <row r="195" spans="1:10" ht="15.95" customHeight="1" x14ac:dyDescent="0.25">
      <c r="A195" s="133">
        <f>'СВОД 2013'!$A195</f>
        <v>0</v>
      </c>
      <c r="B195" s="2">
        <v>170</v>
      </c>
      <c r="C195" s="18"/>
      <c r="D195" s="49">
        <f>Октябрь!E195</f>
        <v>0</v>
      </c>
      <c r="E195" s="49"/>
      <c r="F195" s="7">
        <f t="shared" si="6"/>
        <v>0</v>
      </c>
      <c r="G195" s="23">
        <f>'СВОД 2013'!$B$223</f>
        <v>3.03</v>
      </c>
      <c r="H195" s="7">
        <f t="shared" si="7"/>
        <v>0</v>
      </c>
      <c r="I195" s="10">
        <v>0</v>
      </c>
      <c r="J195" s="9">
        <f t="shared" si="8"/>
        <v>0</v>
      </c>
    </row>
    <row r="196" spans="1:10" ht="15.95" customHeight="1" x14ac:dyDescent="0.25">
      <c r="A196" s="133">
        <f>'СВОД 2013'!$A196</f>
        <v>0</v>
      </c>
      <c r="B196" s="2">
        <v>171</v>
      </c>
      <c r="C196" s="18"/>
      <c r="D196" s="49">
        <f>Октябрь!E196</f>
        <v>0</v>
      </c>
      <c r="E196" s="49"/>
      <c r="F196" s="7">
        <f t="shared" ref="F196:F210" si="9">E196-D196</f>
        <v>0</v>
      </c>
      <c r="G196" s="23">
        <f>'СВОД 2013'!$B$223</f>
        <v>3.03</v>
      </c>
      <c r="H196" s="7">
        <f t="shared" ref="H196:H211" si="10">ROUND(F196*G196,2)</f>
        <v>0</v>
      </c>
      <c r="I196" s="10">
        <v>0</v>
      </c>
      <c r="J196" s="9">
        <f t="shared" ref="J196:J210" si="11">H196-I196</f>
        <v>0</v>
      </c>
    </row>
    <row r="197" spans="1:10" ht="15.95" customHeight="1" x14ac:dyDescent="0.25">
      <c r="A197" s="133">
        <f>'СВОД 2013'!$A197</f>
        <v>0</v>
      </c>
      <c r="B197" s="2">
        <v>172</v>
      </c>
      <c r="C197" s="18"/>
      <c r="D197" s="49">
        <f>Октябрь!E197</f>
        <v>0</v>
      </c>
      <c r="E197" s="49"/>
      <c r="F197" s="7">
        <f t="shared" si="9"/>
        <v>0</v>
      </c>
      <c r="G197" s="23">
        <f>'СВОД 2013'!$B$223</f>
        <v>3.03</v>
      </c>
      <c r="H197" s="7">
        <f t="shared" si="10"/>
        <v>0</v>
      </c>
      <c r="I197" s="10">
        <v>0</v>
      </c>
      <c r="J197" s="9">
        <f t="shared" si="11"/>
        <v>0</v>
      </c>
    </row>
    <row r="198" spans="1:10" ht="15.95" customHeight="1" x14ac:dyDescent="0.25">
      <c r="A198" s="133">
        <f>'СВОД 2013'!$A198</f>
        <v>0</v>
      </c>
      <c r="B198" s="2">
        <v>173</v>
      </c>
      <c r="C198" s="18"/>
      <c r="D198" s="49">
        <f>Октябрь!E198</f>
        <v>0</v>
      </c>
      <c r="E198" s="49"/>
      <c r="F198" s="7">
        <f t="shared" si="9"/>
        <v>0</v>
      </c>
      <c r="G198" s="23">
        <f>'СВОД 2013'!$B$223</f>
        <v>3.03</v>
      </c>
      <c r="H198" s="7">
        <f t="shared" si="10"/>
        <v>0</v>
      </c>
      <c r="I198" s="10">
        <v>0</v>
      </c>
      <c r="J198" s="9">
        <f t="shared" si="11"/>
        <v>0</v>
      </c>
    </row>
    <row r="199" spans="1:10" ht="15.95" customHeight="1" x14ac:dyDescent="0.25">
      <c r="A199" s="133">
        <f>'СВОД 2013'!$A199</f>
        <v>0</v>
      </c>
      <c r="B199" s="2">
        <v>174</v>
      </c>
      <c r="C199" s="18"/>
      <c r="D199" s="49">
        <f>Октябрь!E199</f>
        <v>0</v>
      </c>
      <c r="E199" s="49"/>
      <c r="F199" s="7">
        <f t="shared" si="9"/>
        <v>0</v>
      </c>
      <c r="G199" s="23">
        <f>'СВОД 2013'!$B$223</f>
        <v>3.03</v>
      </c>
      <c r="H199" s="7">
        <f t="shared" si="10"/>
        <v>0</v>
      </c>
      <c r="I199" s="10">
        <v>0</v>
      </c>
      <c r="J199" s="9">
        <f t="shared" si="11"/>
        <v>0</v>
      </c>
    </row>
    <row r="200" spans="1:10" ht="15.95" customHeight="1" x14ac:dyDescent="0.25">
      <c r="A200" s="133" t="str">
        <f>'СВОД 2013'!$A200</f>
        <v>Колесникова О. В.</v>
      </c>
      <c r="B200" s="2">
        <v>175</v>
      </c>
      <c r="C200" s="18"/>
      <c r="D200" s="49">
        <f>Октябрь!E200</f>
        <v>0</v>
      </c>
      <c r="E200" s="49">
        <v>0</v>
      </c>
      <c r="F200" s="7">
        <f t="shared" si="9"/>
        <v>0</v>
      </c>
      <c r="G200" s="23">
        <f>'СВОД 2013'!$B$223</f>
        <v>3.03</v>
      </c>
      <c r="H200" s="7">
        <f t="shared" si="10"/>
        <v>0</v>
      </c>
      <c r="I200" s="10">
        <v>0</v>
      </c>
      <c r="J200" s="9">
        <f t="shared" si="11"/>
        <v>0</v>
      </c>
    </row>
    <row r="201" spans="1:10" ht="15.95" customHeight="1" x14ac:dyDescent="0.25">
      <c r="A201" s="133" t="str">
        <f>'СВОД 2013'!$A201</f>
        <v>Объедкова О. А.</v>
      </c>
      <c r="B201" s="2">
        <v>176</v>
      </c>
      <c r="C201" s="18"/>
      <c r="D201" s="49">
        <f>Октябрь!E201</f>
        <v>0</v>
      </c>
      <c r="E201" s="49"/>
      <c r="F201" s="7">
        <f t="shared" si="9"/>
        <v>0</v>
      </c>
      <c r="G201" s="23">
        <f>'СВОД 2013'!$B$223</f>
        <v>3.03</v>
      </c>
      <c r="H201" s="7">
        <f t="shared" si="10"/>
        <v>0</v>
      </c>
      <c r="I201" s="10">
        <v>0</v>
      </c>
      <c r="J201" s="9">
        <f t="shared" si="11"/>
        <v>0</v>
      </c>
    </row>
    <row r="202" spans="1:10" ht="15.95" customHeight="1" x14ac:dyDescent="0.25">
      <c r="A202" s="133" t="str">
        <f>'СВОД 2013'!$A202</f>
        <v>Певнева А. М.</v>
      </c>
      <c r="B202" s="2">
        <v>177</v>
      </c>
      <c r="C202" s="18"/>
      <c r="D202" s="49">
        <f>Октябрь!E202</f>
        <v>0</v>
      </c>
      <c r="E202" s="49">
        <v>0</v>
      </c>
      <c r="F202" s="7">
        <f t="shared" si="9"/>
        <v>0</v>
      </c>
      <c r="G202" s="23">
        <f>'СВОД 2013'!$B$223</f>
        <v>3.03</v>
      </c>
      <c r="H202" s="7">
        <f t="shared" si="10"/>
        <v>0</v>
      </c>
      <c r="I202" s="10">
        <v>0</v>
      </c>
      <c r="J202" s="9">
        <f t="shared" si="11"/>
        <v>0</v>
      </c>
    </row>
    <row r="203" spans="1:10" ht="15.95" customHeight="1" x14ac:dyDescent="0.25">
      <c r="A203" s="133">
        <f>'СВОД 2013'!$A203</f>
        <v>0</v>
      </c>
      <c r="B203" s="2">
        <v>178</v>
      </c>
      <c r="C203" s="18"/>
      <c r="D203" s="49">
        <f>Октябрь!E203</f>
        <v>0</v>
      </c>
      <c r="E203" s="51"/>
      <c r="F203" s="7">
        <f t="shared" si="9"/>
        <v>0</v>
      </c>
      <c r="G203" s="23">
        <f>'СВОД 2013'!$B$223</f>
        <v>3.03</v>
      </c>
      <c r="H203" s="7">
        <f t="shared" si="10"/>
        <v>0</v>
      </c>
      <c r="I203" s="10">
        <v>0</v>
      </c>
      <c r="J203" s="9">
        <f t="shared" si="11"/>
        <v>0</v>
      </c>
    </row>
    <row r="204" spans="1:10" ht="15.95" customHeight="1" x14ac:dyDescent="0.25">
      <c r="A204" s="133" t="str">
        <f>'СВОД 2013'!$A204</f>
        <v>Маркозян А.А.</v>
      </c>
      <c r="B204" s="2">
        <v>178</v>
      </c>
      <c r="C204" s="3" t="s">
        <v>120</v>
      </c>
      <c r="D204" s="49">
        <f>Октябрь!E204</f>
        <v>0</v>
      </c>
      <c r="E204" s="51">
        <v>0</v>
      </c>
      <c r="F204" s="7">
        <f t="shared" si="9"/>
        <v>0</v>
      </c>
      <c r="G204" s="23">
        <f>'СВОД 2013'!$B$223</f>
        <v>3.03</v>
      </c>
      <c r="H204" s="7">
        <f t="shared" si="10"/>
        <v>0</v>
      </c>
      <c r="I204" s="10">
        <v>0</v>
      </c>
      <c r="J204" s="9">
        <f t="shared" si="11"/>
        <v>0</v>
      </c>
    </row>
    <row r="205" spans="1:10" ht="15.95" customHeight="1" x14ac:dyDescent="0.25">
      <c r="A205" s="133" t="str">
        <f>'СВОД 2013'!$A205</f>
        <v>Жуков А. Р.</v>
      </c>
      <c r="B205" s="3">
        <v>179</v>
      </c>
      <c r="C205" s="18"/>
      <c r="D205" s="49">
        <f>Октябрь!E205</f>
        <v>0</v>
      </c>
      <c r="E205" s="51">
        <v>0</v>
      </c>
      <c r="F205" s="7">
        <f t="shared" si="9"/>
        <v>0</v>
      </c>
      <c r="G205" s="23">
        <f>'СВОД 2013'!$B$223</f>
        <v>3.03</v>
      </c>
      <c r="H205" s="7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133" t="str">
        <f>'СВОД 2013'!$A206</f>
        <v>Артемов В. Г.</v>
      </c>
      <c r="B206" s="2">
        <v>180</v>
      </c>
      <c r="C206" s="18"/>
      <c r="D206" s="49">
        <f>Октябрь!E206</f>
        <v>2147.7800000000002</v>
      </c>
      <c r="E206" s="51">
        <v>3587.66</v>
      </c>
      <c r="F206" s="7">
        <f t="shared" si="9"/>
        <v>1439.8799999999997</v>
      </c>
      <c r="G206" s="23">
        <f>'СВОД 2013'!$B$223</f>
        <v>3.03</v>
      </c>
      <c r="H206" s="7">
        <f t="shared" si="10"/>
        <v>4362.84</v>
      </c>
      <c r="I206" s="10">
        <v>0</v>
      </c>
      <c r="J206" s="9">
        <f t="shared" si="11"/>
        <v>4362.84</v>
      </c>
    </row>
    <row r="207" spans="1:10" ht="15.95" customHeight="1" x14ac:dyDescent="0.25">
      <c r="A207" s="142" t="str">
        <f>'СВОД 2013'!$A207</f>
        <v>Нуждина С. А.</v>
      </c>
      <c r="B207" s="2">
        <v>181</v>
      </c>
      <c r="C207" s="58"/>
      <c r="D207" s="49">
        <f>Октябрь!E207</f>
        <v>2.58</v>
      </c>
      <c r="E207" s="51">
        <v>2.58</v>
      </c>
      <c r="F207" s="7">
        <f t="shared" si="9"/>
        <v>0</v>
      </c>
      <c r="G207" s="23">
        <f>'СВОД 2013'!$B$223</f>
        <v>3.03</v>
      </c>
      <c r="H207" s="7">
        <f t="shared" si="10"/>
        <v>0</v>
      </c>
      <c r="I207" s="10">
        <v>0</v>
      </c>
      <c r="J207" s="61">
        <f t="shared" si="11"/>
        <v>0</v>
      </c>
    </row>
    <row r="208" spans="1:10" ht="15.75" customHeight="1" x14ac:dyDescent="0.25">
      <c r="A208" s="55" t="str">
        <f>'СВОД 2013'!$A208</f>
        <v>Административное здание</v>
      </c>
      <c r="B208" s="56"/>
      <c r="C208" s="56"/>
      <c r="D208" s="49">
        <f>Октябрь!E208</f>
        <v>1950.92</v>
      </c>
      <c r="E208" s="63">
        <v>3243.32</v>
      </c>
      <c r="F208" s="7">
        <f t="shared" si="9"/>
        <v>1292.4000000000001</v>
      </c>
      <c r="G208" s="23">
        <f>'СВОД 2013'!$B$223</f>
        <v>3.03</v>
      </c>
      <c r="H208" s="7">
        <f t="shared" si="10"/>
        <v>3915.97</v>
      </c>
      <c r="I208" s="29">
        <v>0</v>
      </c>
      <c r="J208" s="9">
        <f t="shared" si="11"/>
        <v>3915.97</v>
      </c>
    </row>
    <row r="209" spans="1:10" ht="15.75" x14ac:dyDescent="0.25">
      <c r="A209" s="47" t="str">
        <f>'СВОД 2013'!$A209</f>
        <v>КПП № 2</v>
      </c>
      <c r="B209" s="20"/>
      <c r="C209" s="20"/>
      <c r="D209" s="49">
        <f>Октябрь!E209</f>
        <v>249.37</v>
      </c>
      <c r="E209" s="51">
        <v>644.05999999999995</v>
      </c>
      <c r="F209" s="7">
        <f t="shared" si="9"/>
        <v>394.68999999999994</v>
      </c>
      <c r="G209" s="23">
        <f>'СВОД 2013'!$B$223</f>
        <v>3.03</v>
      </c>
      <c r="H209" s="7">
        <f t="shared" si="10"/>
        <v>1195.9100000000001</v>
      </c>
      <c r="I209" s="10">
        <v>0</v>
      </c>
      <c r="J209" s="9">
        <f t="shared" si="11"/>
        <v>1195.9100000000001</v>
      </c>
    </row>
    <row r="210" spans="1:10" ht="15.75" x14ac:dyDescent="0.25">
      <c r="A210" s="47" t="str">
        <f>'СВОД 2013'!$A210</f>
        <v>Строительный городок</v>
      </c>
      <c r="B210" s="20"/>
      <c r="C210" s="20"/>
      <c r="D210" s="49">
        <f>Октябрь!E210</f>
        <v>2312.87</v>
      </c>
      <c r="E210" s="51">
        <v>4600.17</v>
      </c>
      <c r="F210" s="7">
        <f t="shared" si="9"/>
        <v>2287.3000000000002</v>
      </c>
      <c r="G210" s="23">
        <f>'СВОД 2013'!$B$223</f>
        <v>3.03</v>
      </c>
      <c r="H210" s="7">
        <f t="shared" si="10"/>
        <v>6930.52</v>
      </c>
      <c r="I210" s="10">
        <v>0</v>
      </c>
      <c r="J210" s="9">
        <f t="shared" si="11"/>
        <v>6930.52</v>
      </c>
    </row>
    <row r="211" spans="1:10" ht="16.5" thickBot="1" x14ac:dyDescent="0.3">
      <c r="A211" s="47" t="s">
        <v>173</v>
      </c>
      <c r="B211" s="20"/>
      <c r="C211" s="20"/>
      <c r="D211" s="49">
        <f>Октябрь!E213</f>
        <v>0</v>
      </c>
      <c r="E211" s="51">
        <v>0</v>
      </c>
      <c r="F211" s="7">
        <f t="shared" ref="F211" si="12">E211-D211</f>
        <v>0</v>
      </c>
      <c r="G211" s="23">
        <f>'СВОД 2013'!$B$223</f>
        <v>3.03</v>
      </c>
      <c r="H211" s="7">
        <f t="shared" si="10"/>
        <v>0</v>
      </c>
      <c r="I211" s="10">
        <v>0</v>
      </c>
      <c r="J211" s="9">
        <f t="shared" ref="J211" si="13">H211-I211</f>
        <v>0</v>
      </c>
    </row>
    <row r="212" spans="1:10" ht="16.5" hidden="1" thickBot="1" x14ac:dyDescent="0.3">
      <c r="A212" s="144"/>
      <c r="B212" s="77"/>
      <c r="C212" s="77"/>
      <c r="D212" s="54"/>
      <c r="E212" s="54"/>
      <c r="F212" s="54"/>
      <c r="G212" s="54"/>
      <c r="H212" s="54"/>
      <c r="I212" s="54"/>
      <c r="J212" s="145"/>
    </row>
    <row r="213" spans="1:10" ht="35.25" customHeight="1" thickBot="1" x14ac:dyDescent="0.3">
      <c r="A213" s="183" t="s">
        <v>126</v>
      </c>
      <c r="B213" s="184"/>
      <c r="C213" s="184"/>
      <c r="D213" s="184"/>
      <c r="E213" s="185"/>
      <c r="F213" s="25">
        <f>SUM(F2:F211)</f>
        <v>19093.049999999996</v>
      </c>
      <c r="G213" s="64"/>
      <c r="H213" s="16">
        <f>SUM(H2:H211)</f>
        <v>57851.919999999984</v>
      </c>
      <c r="I213" s="16">
        <f>SUM(I2:I211)</f>
        <v>7884.8</v>
      </c>
      <c r="J213" s="16">
        <f>SUM(J2:J211)</f>
        <v>49967.119999999995</v>
      </c>
    </row>
    <row r="215" spans="1:10" x14ac:dyDescent="0.25">
      <c r="H215" s="113">
        <f>H213-H210-H209-H208</f>
        <v>45809.519999999975</v>
      </c>
    </row>
  </sheetData>
  <autoFilter ref="A1:J211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&amp;C&amp;"Times New Roman,полужирный"&amp;16НОЯБРЬ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6"/>
  <sheetViews>
    <sheetView workbookViewId="0">
      <pane ySplit="1" topLeftCell="A69" activePane="bottomLeft" state="frozen"/>
      <selection activeCell="J214" sqref="J214"/>
      <selection pane="bottomLeft" activeCell="A91" sqref="A91"/>
    </sheetView>
  </sheetViews>
  <sheetFormatPr defaultRowHeight="15" outlineLevelCol="1" x14ac:dyDescent="0.25"/>
  <cols>
    <col min="1" max="1" width="27.28515625" style="48" customWidth="1"/>
    <col min="2" max="2" width="8.5703125" customWidth="1"/>
    <col min="3" max="3" width="9.5703125" customWidth="1"/>
    <col min="4" max="4" width="10.5703125" customWidth="1" outlineLevel="1"/>
    <col min="5" max="5" width="10.5703125" style="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79" t="s">
        <v>122</v>
      </c>
      <c r="B1" s="21" t="s">
        <v>123</v>
      </c>
      <c r="C1" s="79" t="s">
        <v>121</v>
      </c>
      <c r="D1" s="84" t="s">
        <v>128</v>
      </c>
      <c r="E1" s="21" t="s">
        <v>129</v>
      </c>
      <c r="F1" s="21" t="s">
        <v>130</v>
      </c>
      <c r="G1" s="82" t="s">
        <v>131</v>
      </c>
      <c r="H1" s="79" t="s">
        <v>132</v>
      </c>
      <c r="I1" s="79" t="s">
        <v>124</v>
      </c>
      <c r="J1" s="21" t="s">
        <v>125</v>
      </c>
    </row>
    <row r="2" spans="1:10" s="5" customFormat="1" ht="15.95" customHeight="1" x14ac:dyDescent="0.25">
      <c r="A2" s="133" t="str">
        <f>'СВОД 2013'!$A2</f>
        <v>Кузнецова О. Н.</v>
      </c>
      <c r="B2" s="1">
        <v>1</v>
      </c>
      <c r="C2" s="17"/>
      <c r="D2" s="49">
        <f>Ноябрь!E2</f>
        <v>37.31</v>
      </c>
      <c r="E2" s="50">
        <v>285.89999999999998</v>
      </c>
      <c r="F2" s="7">
        <f>E2-D2</f>
        <v>248.58999999999997</v>
      </c>
      <c r="G2" s="23">
        <f>'СВОД 2013'!$B$224</f>
        <v>3.03</v>
      </c>
      <c r="H2" s="7">
        <f>ROUND(F2*G2,2)</f>
        <v>753.23</v>
      </c>
      <c r="I2" s="9">
        <v>0</v>
      </c>
      <c r="J2" s="9">
        <f t="shared" ref="J2:J65" si="0">H2-I2</f>
        <v>753.23</v>
      </c>
    </row>
    <row r="3" spans="1:10" ht="15.95" customHeight="1" x14ac:dyDescent="0.25">
      <c r="A3" s="133" t="str">
        <f>'СВОД 2013'!$A3</f>
        <v>Кузьмичева Е. В.</v>
      </c>
      <c r="B3" s="2">
        <v>1</v>
      </c>
      <c r="C3" s="2" t="s">
        <v>120</v>
      </c>
      <c r="D3" s="49">
        <f>Ноябрь!E3</f>
        <v>4.0599999999999996</v>
      </c>
      <c r="E3" s="114">
        <v>4.0599999999999996</v>
      </c>
      <c r="F3" s="7">
        <f>E3-D3</f>
        <v>0</v>
      </c>
      <c r="G3" s="23">
        <f>'СВОД 2013'!$B$224</f>
        <v>3.03</v>
      </c>
      <c r="H3" s="7">
        <f>ROUND(F3*G3,2)</f>
        <v>0</v>
      </c>
      <c r="I3" s="10">
        <v>0</v>
      </c>
      <c r="J3" s="9">
        <f t="shared" si="0"/>
        <v>0</v>
      </c>
    </row>
    <row r="4" spans="1:10" ht="15.95" customHeight="1" x14ac:dyDescent="0.25">
      <c r="A4" s="133">
        <f>'СВОД 2013'!$A4</f>
        <v>0</v>
      </c>
      <c r="B4" s="2">
        <v>2</v>
      </c>
      <c r="C4" s="18"/>
      <c r="D4" s="49">
        <f>Ноябрь!E4</f>
        <v>0</v>
      </c>
      <c r="E4" s="114">
        <v>0</v>
      </c>
      <c r="F4" s="7">
        <f t="shared" ref="F4:F67" si="1">E4-D4</f>
        <v>0</v>
      </c>
      <c r="G4" s="23">
        <f>'СВОД 2013'!$B$224</f>
        <v>3.03</v>
      </c>
      <c r="H4" s="7">
        <f t="shared" ref="H4:H67" si="2">ROUND(F4*G4,2)</f>
        <v>0</v>
      </c>
      <c r="I4" s="10">
        <v>0</v>
      </c>
      <c r="J4" s="9">
        <f t="shared" si="0"/>
        <v>0</v>
      </c>
    </row>
    <row r="5" spans="1:10" ht="15.95" customHeight="1" x14ac:dyDescent="0.25">
      <c r="A5" s="133" t="str">
        <f>'СВОД 2013'!$A5</f>
        <v>Прохорова Т.М.</v>
      </c>
      <c r="B5" s="2">
        <v>2</v>
      </c>
      <c r="C5" s="2" t="s">
        <v>120</v>
      </c>
      <c r="D5" s="49">
        <f>Ноябрь!E5</f>
        <v>228.1</v>
      </c>
      <c r="E5" s="114">
        <v>228.1</v>
      </c>
      <c r="F5" s="7">
        <f t="shared" si="1"/>
        <v>0</v>
      </c>
      <c r="G5" s="23">
        <f>'СВОД 2013'!$B$224</f>
        <v>3.03</v>
      </c>
      <c r="H5" s="7">
        <f t="shared" si="2"/>
        <v>0</v>
      </c>
      <c r="I5" s="10">
        <v>677.25</v>
      </c>
      <c r="J5" s="9">
        <f t="shared" si="0"/>
        <v>-677.25</v>
      </c>
    </row>
    <row r="6" spans="1:10" ht="15.95" customHeight="1" x14ac:dyDescent="0.25">
      <c r="A6" s="133" t="str">
        <f>'СВОД 2013'!$A6</f>
        <v>Керимова Г. Н.</v>
      </c>
      <c r="B6" s="1">
        <v>3</v>
      </c>
      <c r="C6" s="17"/>
      <c r="D6" s="49">
        <f>Ноябрь!E6</f>
        <v>0</v>
      </c>
      <c r="E6" s="114">
        <v>0</v>
      </c>
      <c r="F6" s="7">
        <f t="shared" si="1"/>
        <v>0</v>
      </c>
      <c r="G6" s="23">
        <f>'СВОД 2013'!$B$224</f>
        <v>3.03</v>
      </c>
      <c r="H6" s="7">
        <f t="shared" si="2"/>
        <v>0</v>
      </c>
      <c r="I6" s="10">
        <v>0</v>
      </c>
      <c r="J6" s="9">
        <f t="shared" si="0"/>
        <v>0</v>
      </c>
    </row>
    <row r="7" spans="1:10" ht="15.95" customHeight="1" x14ac:dyDescent="0.25">
      <c r="A7" s="133" t="str">
        <f>'СВОД 2013'!$A7</f>
        <v>Ходжаев Б. С.</v>
      </c>
      <c r="B7" s="1">
        <v>3</v>
      </c>
      <c r="C7" s="1" t="s">
        <v>120</v>
      </c>
      <c r="D7" s="49">
        <f>Ноябрь!E7</f>
        <v>378.28</v>
      </c>
      <c r="E7" s="114">
        <v>893.98</v>
      </c>
      <c r="F7" s="7">
        <f t="shared" si="1"/>
        <v>515.70000000000005</v>
      </c>
      <c r="G7" s="23">
        <f>'СВОД 2013'!$B$224</f>
        <v>3.03</v>
      </c>
      <c r="H7" s="7">
        <f t="shared" si="2"/>
        <v>1562.57</v>
      </c>
      <c r="I7" s="10">
        <v>0</v>
      </c>
      <c r="J7" s="9">
        <f t="shared" si="0"/>
        <v>1562.57</v>
      </c>
    </row>
    <row r="8" spans="1:10" ht="15.95" customHeight="1" x14ac:dyDescent="0.25">
      <c r="A8" s="133">
        <f>'СВОД 2013'!$A8</f>
        <v>0</v>
      </c>
      <c r="B8" s="1">
        <v>4</v>
      </c>
      <c r="C8" s="18"/>
      <c r="D8" s="49">
        <f>Ноябрь!E8</f>
        <v>0</v>
      </c>
      <c r="E8" s="114">
        <v>0</v>
      </c>
      <c r="F8" s="7">
        <f t="shared" si="1"/>
        <v>0</v>
      </c>
      <c r="G8" s="23">
        <f>'СВОД 2013'!$B$224</f>
        <v>3.03</v>
      </c>
      <c r="H8" s="7">
        <f t="shared" si="2"/>
        <v>0</v>
      </c>
      <c r="I8" s="10">
        <v>0</v>
      </c>
      <c r="J8" s="9">
        <f t="shared" si="0"/>
        <v>0</v>
      </c>
    </row>
    <row r="9" spans="1:10" ht="15.95" customHeight="1" x14ac:dyDescent="0.25">
      <c r="A9" s="133" t="str">
        <f>'СВОД 2013'!$A9</f>
        <v>Нечаев А. В.</v>
      </c>
      <c r="B9" s="2">
        <v>5</v>
      </c>
      <c r="C9" s="18"/>
      <c r="D9" s="49">
        <f>Ноябрь!E9</f>
        <v>0.86</v>
      </c>
      <c r="E9" s="114">
        <v>7.39</v>
      </c>
      <c r="F9" s="7">
        <f t="shared" si="1"/>
        <v>6.5299999999999994</v>
      </c>
      <c r="G9" s="23">
        <f>'СВОД 2013'!$B$224</f>
        <v>3.03</v>
      </c>
      <c r="H9" s="7">
        <f t="shared" si="2"/>
        <v>19.79</v>
      </c>
      <c r="I9" s="10">
        <v>0</v>
      </c>
      <c r="J9" s="9">
        <f t="shared" si="0"/>
        <v>19.79</v>
      </c>
    </row>
    <row r="10" spans="1:10" ht="15.95" customHeight="1" x14ac:dyDescent="0.25">
      <c r="A10" s="133" t="str">
        <f>'СВОД 2013'!$A10</f>
        <v xml:space="preserve">Терентьев С. П. </v>
      </c>
      <c r="B10" s="2">
        <v>6</v>
      </c>
      <c r="C10" s="18"/>
      <c r="D10" s="49">
        <f>Ноябрь!E10</f>
        <v>526.51</v>
      </c>
      <c r="E10" s="114">
        <v>526.51</v>
      </c>
      <c r="F10" s="7">
        <f t="shared" si="1"/>
        <v>0</v>
      </c>
      <c r="G10" s="23">
        <f>'СВОД 2013'!$B$224</f>
        <v>3.03</v>
      </c>
      <c r="H10" s="7">
        <f t="shared" si="2"/>
        <v>0</v>
      </c>
      <c r="I10" s="10">
        <v>0</v>
      </c>
      <c r="J10" s="9">
        <f t="shared" si="0"/>
        <v>0</v>
      </c>
    </row>
    <row r="11" spans="1:10" ht="15.95" customHeight="1" x14ac:dyDescent="0.25">
      <c r="A11" s="133" t="str">
        <f>'СВОД 2013'!$A11</f>
        <v>Борозна М. В.</v>
      </c>
      <c r="B11" s="2">
        <v>7</v>
      </c>
      <c r="C11" s="18"/>
      <c r="D11" s="49">
        <f>Ноябрь!E11</f>
        <v>0</v>
      </c>
      <c r="E11" s="114">
        <v>0</v>
      </c>
      <c r="F11" s="7">
        <f t="shared" si="1"/>
        <v>0</v>
      </c>
      <c r="G11" s="23">
        <f>'СВОД 2013'!$B$224</f>
        <v>3.03</v>
      </c>
      <c r="H11" s="7">
        <f t="shared" si="2"/>
        <v>0</v>
      </c>
      <c r="I11" s="10">
        <v>0</v>
      </c>
      <c r="J11" s="9">
        <f t="shared" si="0"/>
        <v>0</v>
      </c>
    </row>
    <row r="12" spans="1:10" ht="15.95" customHeight="1" x14ac:dyDescent="0.25">
      <c r="A12" s="133" t="str">
        <f>'СВОД 2013'!$A12</f>
        <v>Дрезгунова А. В.</v>
      </c>
      <c r="B12" s="2">
        <v>8</v>
      </c>
      <c r="C12" s="18"/>
      <c r="D12" s="49">
        <f>Ноябрь!E12</f>
        <v>0.72</v>
      </c>
      <c r="E12" s="114">
        <v>0.72</v>
      </c>
      <c r="F12" s="7">
        <f t="shared" si="1"/>
        <v>0</v>
      </c>
      <c r="G12" s="23">
        <f>'СВОД 2013'!$B$224</f>
        <v>3.03</v>
      </c>
      <c r="H12" s="7">
        <f t="shared" si="2"/>
        <v>0</v>
      </c>
      <c r="I12" s="10">
        <v>0</v>
      </c>
      <c r="J12" s="9">
        <f t="shared" si="0"/>
        <v>0</v>
      </c>
    </row>
    <row r="13" spans="1:10" ht="15.95" customHeight="1" x14ac:dyDescent="0.25">
      <c r="A13" s="133" t="str">
        <f>'СВОД 2013'!$A13</f>
        <v>Селезова Э. Ю.</v>
      </c>
      <c r="B13" s="2">
        <v>9</v>
      </c>
      <c r="C13" s="18"/>
      <c r="D13" s="49">
        <f>Ноябрь!E13</f>
        <v>3.07</v>
      </c>
      <c r="E13" s="114">
        <v>4.0199999999999996</v>
      </c>
      <c r="F13" s="7">
        <f>E13-D13</f>
        <v>0.94999999999999973</v>
      </c>
      <c r="G13" s="23">
        <f>'СВОД 2013'!$B$224</f>
        <v>3.03</v>
      </c>
      <c r="H13" s="7">
        <f t="shared" si="2"/>
        <v>2.88</v>
      </c>
      <c r="I13" s="10">
        <v>0</v>
      </c>
      <c r="J13" s="9">
        <f>H13-I13</f>
        <v>2.88</v>
      </c>
    </row>
    <row r="14" spans="1:10" ht="15.95" customHeight="1" x14ac:dyDescent="0.25">
      <c r="A14" s="133" t="str">
        <f>'СВОД 2013'!$A14</f>
        <v>Петкова М. С.</v>
      </c>
      <c r="B14" s="2">
        <v>9</v>
      </c>
      <c r="C14" s="2" t="s">
        <v>120</v>
      </c>
      <c r="D14" s="49">
        <f>Ноябрь!E14</f>
        <v>0</v>
      </c>
      <c r="E14" s="114">
        <v>0</v>
      </c>
      <c r="F14" s="7">
        <f t="shared" si="1"/>
        <v>0</v>
      </c>
      <c r="G14" s="23">
        <f>'СВОД 2013'!$B$224</f>
        <v>3.03</v>
      </c>
      <c r="H14" s="7">
        <f t="shared" si="2"/>
        <v>0</v>
      </c>
      <c r="I14" s="10">
        <v>0</v>
      </c>
      <c r="J14" s="9">
        <f t="shared" si="0"/>
        <v>0</v>
      </c>
    </row>
    <row r="15" spans="1:10" ht="15.95" customHeight="1" x14ac:dyDescent="0.25">
      <c r="A15" s="133" t="str">
        <f>'СВОД 2013'!$A15</f>
        <v>Сахаров С.А.</v>
      </c>
      <c r="B15" s="2">
        <v>10</v>
      </c>
      <c r="C15" s="18"/>
      <c r="D15" s="49">
        <f>Ноябрь!E15</f>
        <v>19.79</v>
      </c>
      <c r="E15" s="114">
        <v>571.35</v>
      </c>
      <c r="F15" s="7">
        <f t="shared" si="1"/>
        <v>551.56000000000006</v>
      </c>
      <c r="G15" s="23">
        <f>'СВОД 2013'!$B$224</f>
        <v>3.03</v>
      </c>
      <c r="H15" s="7">
        <f t="shared" si="2"/>
        <v>1671.23</v>
      </c>
      <c r="I15" s="10">
        <v>0</v>
      </c>
      <c r="J15" s="9">
        <f t="shared" si="0"/>
        <v>1671.23</v>
      </c>
    </row>
    <row r="16" spans="1:10" ht="15.95" customHeight="1" x14ac:dyDescent="0.25">
      <c r="A16" s="133" t="str">
        <f>'СВОД 2013'!$A16</f>
        <v>Артемов В. Г.</v>
      </c>
      <c r="B16" s="2">
        <v>11</v>
      </c>
      <c r="C16" s="18"/>
      <c r="D16" s="49">
        <f>Ноябрь!E16</f>
        <v>1258.58</v>
      </c>
      <c r="E16" s="114">
        <v>1291.1500000000001</v>
      </c>
      <c r="F16" s="7">
        <f t="shared" si="1"/>
        <v>32.570000000000164</v>
      </c>
      <c r="G16" s="23">
        <f>'СВОД 2013'!$B$224</f>
        <v>3.03</v>
      </c>
      <c r="H16" s="7">
        <f t="shared" si="2"/>
        <v>98.69</v>
      </c>
      <c r="I16" s="10">
        <v>0</v>
      </c>
      <c r="J16" s="9">
        <f t="shared" si="0"/>
        <v>98.69</v>
      </c>
    </row>
    <row r="17" spans="1:10" ht="15.95" customHeight="1" x14ac:dyDescent="0.25">
      <c r="A17" s="133" t="str">
        <f>'СВОД 2013'!$A17</f>
        <v>Елизаров М.В.</v>
      </c>
      <c r="B17" s="2">
        <v>12</v>
      </c>
      <c r="C17" s="18"/>
      <c r="D17" s="49">
        <f>Ноябрь!E17</f>
        <v>711.73</v>
      </c>
      <c r="E17" s="114">
        <v>729.25</v>
      </c>
      <c r="F17" s="7">
        <f t="shared" si="1"/>
        <v>17.519999999999982</v>
      </c>
      <c r="G17" s="23">
        <f>'СВОД 2013'!$B$224</f>
        <v>3.03</v>
      </c>
      <c r="H17" s="7">
        <f t="shared" si="2"/>
        <v>53.09</v>
      </c>
      <c r="I17" s="10">
        <v>0</v>
      </c>
      <c r="J17" s="9">
        <f t="shared" si="0"/>
        <v>53.09</v>
      </c>
    </row>
    <row r="18" spans="1:10" ht="15.95" customHeight="1" x14ac:dyDescent="0.25">
      <c r="A18" s="133">
        <f>'СВОД 2013'!$A18</f>
        <v>0</v>
      </c>
      <c r="B18" s="2">
        <v>12</v>
      </c>
      <c r="C18" s="3" t="s">
        <v>120</v>
      </c>
      <c r="D18" s="49">
        <f>Ноябрь!E18</f>
        <v>0</v>
      </c>
      <c r="E18" s="114">
        <v>0</v>
      </c>
      <c r="F18" s="7">
        <f>E18-D18</f>
        <v>0</v>
      </c>
      <c r="G18" s="23">
        <f>'СВОД 2013'!$B$224</f>
        <v>3.03</v>
      </c>
      <c r="H18" s="7">
        <f t="shared" si="2"/>
        <v>0</v>
      </c>
      <c r="I18" s="10">
        <v>0</v>
      </c>
      <c r="J18" s="9">
        <f>H18-I18</f>
        <v>0</v>
      </c>
    </row>
    <row r="19" spans="1:10" ht="15.95" customHeight="1" x14ac:dyDescent="0.25">
      <c r="A19" s="133" t="str">
        <f>'СВОД 2013'!$A19</f>
        <v>Новикова Е. В.</v>
      </c>
      <c r="B19" s="2">
        <v>13</v>
      </c>
      <c r="C19" s="18"/>
      <c r="D19" s="49">
        <f>Ноябрь!E19</f>
        <v>0.86</v>
      </c>
      <c r="E19" s="114">
        <v>2.73</v>
      </c>
      <c r="F19" s="7">
        <f t="shared" si="1"/>
        <v>1.87</v>
      </c>
      <c r="G19" s="23">
        <f>'СВОД 2013'!$B$224</f>
        <v>3.03</v>
      </c>
      <c r="H19" s="7">
        <f t="shared" si="2"/>
        <v>5.67</v>
      </c>
      <c r="I19" s="10">
        <v>0</v>
      </c>
      <c r="J19" s="9">
        <f t="shared" si="0"/>
        <v>5.67</v>
      </c>
    </row>
    <row r="20" spans="1:10" ht="15.95" customHeight="1" x14ac:dyDescent="0.25">
      <c r="A20" s="133" t="str">
        <f>'СВОД 2013'!$A20</f>
        <v>Арзамасцева С.В.</v>
      </c>
      <c r="B20" s="2">
        <v>14</v>
      </c>
      <c r="C20" s="18"/>
      <c r="D20" s="49">
        <f>Ноябрь!E20</f>
        <v>445.31</v>
      </c>
      <c r="E20" s="114">
        <v>445.31</v>
      </c>
      <c r="F20" s="7">
        <f t="shared" si="1"/>
        <v>0</v>
      </c>
      <c r="G20" s="23">
        <f>'СВОД 2013'!$B$224</f>
        <v>3.03</v>
      </c>
      <c r="H20" s="7">
        <f t="shared" si="2"/>
        <v>0</v>
      </c>
      <c r="I20" s="10">
        <v>1900</v>
      </c>
      <c r="J20" s="9">
        <f t="shared" si="0"/>
        <v>-1900</v>
      </c>
    </row>
    <row r="21" spans="1:10" ht="15.95" customHeight="1" x14ac:dyDescent="0.25">
      <c r="A21" s="133" t="str">
        <f>'СВОД 2013'!$A21</f>
        <v>Котикова Т. В.</v>
      </c>
      <c r="B21" s="2">
        <v>15</v>
      </c>
      <c r="C21" s="18"/>
      <c r="D21" s="49">
        <f>Ноябрь!E21</f>
        <v>502.41</v>
      </c>
      <c r="E21" s="114">
        <v>513.33000000000004</v>
      </c>
      <c r="F21" s="7">
        <f t="shared" si="1"/>
        <v>10.920000000000016</v>
      </c>
      <c r="G21" s="23">
        <f>'СВОД 2013'!$B$224</f>
        <v>3.03</v>
      </c>
      <c r="H21" s="7">
        <f t="shared" si="2"/>
        <v>33.090000000000003</v>
      </c>
      <c r="I21" s="10">
        <v>1055.76</v>
      </c>
      <c r="J21" s="9">
        <f t="shared" si="0"/>
        <v>-1022.67</v>
      </c>
    </row>
    <row r="22" spans="1:10" ht="15.95" customHeight="1" x14ac:dyDescent="0.25">
      <c r="A22" s="133" t="str">
        <f>'СВОД 2013'!$A22</f>
        <v>Пантелеева И.В.</v>
      </c>
      <c r="B22" s="2">
        <v>16</v>
      </c>
      <c r="C22" s="18"/>
      <c r="D22" s="49">
        <f>Ноябрь!E22</f>
        <v>0</v>
      </c>
      <c r="E22" s="114">
        <v>0</v>
      </c>
      <c r="F22" s="7">
        <f>E22-D22</f>
        <v>0</v>
      </c>
      <c r="G22" s="23">
        <f>'СВОД 2013'!$B$224</f>
        <v>3.03</v>
      </c>
      <c r="H22" s="7">
        <f t="shared" si="2"/>
        <v>0</v>
      </c>
      <c r="I22" s="10">
        <v>0</v>
      </c>
      <c r="J22" s="9">
        <f>H22-I22</f>
        <v>0</v>
      </c>
    </row>
    <row r="23" spans="1:10" ht="15.95" customHeight="1" x14ac:dyDescent="0.25">
      <c r="A23" s="133" t="str">
        <f>'СВОД 2013'!$A23</f>
        <v>Казымова Э. Б.</v>
      </c>
      <c r="B23" s="2">
        <v>16</v>
      </c>
      <c r="C23" s="2" t="s">
        <v>120</v>
      </c>
      <c r="D23" s="49">
        <f>Ноябрь!E23</f>
        <v>2089.39</v>
      </c>
      <c r="E23" s="114">
        <v>7150.44</v>
      </c>
      <c r="F23" s="7">
        <f t="shared" si="1"/>
        <v>5061.0499999999993</v>
      </c>
      <c r="G23" s="23">
        <f>'СВОД 2013'!$B$224</f>
        <v>3.03</v>
      </c>
      <c r="H23" s="7">
        <f t="shared" si="2"/>
        <v>15334.98</v>
      </c>
      <c r="I23" s="10">
        <v>5000</v>
      </c>
      <c r="J23" s="9">
        <f t="shared" si="0"/>
        <v>10334.98</v>
      </c>
    </row>
    <row r="24" spans="1:10" ht="15.95" customHeight="1" x14ac:dyDescent="0.25">
      <c r="A24" s="133" t="str">
        <f>'СВОД 2013'!$A24</f>
        <v>Новичкова С.Г.</v>
      </c>
      <c r="B24" s="2">
        <v>17</v>
      </c>
      <c r="C24" s="18"/>
      <c r="D24" s="49">
        <f>Ноябрь!E24</f>
        <v>1275.8800000000001</v>
      </c>
      <c r="E24" s="114">
        <v>1995.28</v>
      </c>
      <c r="F24" s="7">
        <f t="shared" si="1"/>
        <v>719.39999999999986</v>
      </c>
      <c r="G24" s="23">
        <f>'СВОД 2013'!$B$224</f>
        <v>3.03</v>
      </c>
      <c r="H24" s="7">
        <f t="shared" si="2"/>
        <v>2179.7800000000002</v>
      </c>
      <c r="I24" s="10">
        <v>0</v>
      </c>
      <c r="J24" s="9">
        <f t="shared" si="0"/>
        <v>2179.7800000000002</v>
      </c>
    </row>
    <row r="25" spans="1:10" ht="15.95" customHeight="1" x14ac:dyDescent="0.25">
      <c r="A25" s="133" t="str">
        <f>'СВОД 2013'!$A25</f>
        <v>Жилкин А.В.</v>
      </c>
      <c r="B25" s="2">
        <v>18</v>
      </c>
      <c r="C25" s="18"/>
      <c r="D25" s="49">
        <f>Ноябрь!E25</f>
        <v>2.79</v>
      </c>
      <c r="E25" s="114">
        <v>2.79</v>
      </c>
      <c r="F25" s="7">
        <f t="shared" si="1"/>
        <v>0</v>
      </c>
      <c r="G25" s="23">
        <f>'СВОД 2013'!$B$224</f>
        <v>3.03</v>
      </c>
      <c r="H25" s="7">
        <f t="shared" si="2"/>
        <v>0</v>
      </c>
      <c r="I25" s="10">
        <v>0</v>
      </c>
      <c r="J25" s="9">
        <f t="shared" si="0"/>
        <v>0</v>
      </c>
    </row>
    <row r="26" spans="1:10" ht="15.95" customHeight="1" x14ac:dyDescent="0.25">
      <c r="A26" s="133" t="str">
        <f>'СВОД 2013'!$A26</f>
        <v>Логуновская Л. В.</v>
      </c>
      <c r="B26" s="2">
        <v>19</v>
      </c>
      <c r="C26" s="18"/>
      <c r="D26" s="49">
        <v>1.51</v>
      </c>
      <c r="E26" s="114">
        <v>1.51</v>
      </c>
      <c r="F26" s="7">
        <f t="shared" si="1"/>
        <v>0</v>
      </c>
      <c r="G26" s="23">
        <f>'СВОД 2013'!$B$224</f>
        <v>3.03</v>
      </c>
      <c r="H26" s="7">
        <f t="shared" si="2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33" t="str">
        <f>'СВОД 2013'!$A27</f>
        <v>Пузько Л. А.</v>
      </c>
      <c r="B27" s="2">
        <v>20</v>
      </c>
      <c r="C27" s="18"/>
      <c r="D27" s="49">
        <v>2.4700000000000002</v>
      </c>
      <c r="E27" s="114">
        <v>562.85</v>
      </c>
      <c r="F27" s="7">
        <f t="shared" si="1"/>
        <v>560.38</v>
      </c>
      <c r="G27" s="23">
        <f>'СВОД 2013'!$B$224</f>
        <v>3.03</v>
      </c>
      <c r="H27" s="7">
        <f t="shared" si="2"/>
        <v>1697.95</v>
      </c>
      <c r="I27" s="10">
        <v>0</v>
      </c>
      <c r="J27" s="9">
        <f t="shared" si="0"/>
        <v>1697.95</v>
      </c>
    </row>
    <row r="28" spans="1:10" ht="15.95" customHeight="1" x14ac:dyDescent="0.25">
      <c r="A28" s="133" t="str">
        <f>'СВОД 2013'!$A28</f>
        <v>Гришина Ю.Н.</v>
      </c>
      <c r="B28" s="2">
        <v>21</v>
      </c>
      <c r="C28" s="18"/>
      <c r="D28" s="49">
        <f>Ноябрь!E28</f>
        <v>244.8</v>
      </c>
      <c r="E28" s="114">
        <v>263.57</v>
      </c>
      <c r="F28" s="7">
        <f t="shared" si="1"/>
        <v>18.769999999999982</v>
      </c>
      <c r="G28" s="23">
        <f>'СВОД 2013'!$B$224</f>
        <v>3.03</v>
      </c>
      <c r="H28" s="7">
        <f t="shared" si="2"/>
        <v>56.87</v>
      </c>
      <c r="I28" s="10">
        <v>0</v>
      </c>
      <c r="J28" s="9">
        <f t="shared" si="0"/>
        <v>56.87</v>
      </c>
    </row>
    <row r="29" spans="1:10" ht="15.95" customHeight="1" x14ac:dyDescent="0.25">
      <c r="A29" s="133" t="str">
        <f>'СВОД 2013'!$A29</f>
        <v>Агуреев А. Н.</v>
      </c>
      <c r="B29" s="2">
        <v>22</v>
      </c>
      <c r="C29" s="18"/>
      <c r="D29" s="49">
        <f>Ноябрь!E29</f>
        <v>247.69</v>
      </c>
      <c r="E29" s="114">
        <v>377.54</v>
      </c>
      <c r="F29" s="7">
        <f t="shared" si="1"/>
        <v>129.85000000000002</v>
      </c>
      <c r="G29" s="23">
        <f>'СВОД 2013'!$B$224</f>
        <v>3.03</v>
      </c>
      <c r="H29" s="7">
        <f t="shared" si="2"/>
        <v>393.45</v>
      </c>
      <c r="I29" s="10">
        <f>775+150.5</f>
        <v>925.5</v>
      </c>
      <c r="J29" s="9">
        <f t="shared" si="0"/>
        <v>-532.04999999999995</v>
      </c>
    </row>
    <row r="30" spans="1:10" ht="15.95" customHeight="1" x14ac:dyDescent="0.25">
      <c r="A30" s="133" t="str">
        <f>'СВОД 2013'!$A30</f>
        <v>Берлизова Е. Ю.</v>
      </c>
      <c r="B30" s="2">
        <v>22</v>
      </c>
      <c r="C30" s="2" t="s">
        <v>120</v>
      </c>
      <c r="D30" s="49">
        <f>Ноябрь!E30</f>
        <v>1.08</v>
      </c>
      <c r="E30" s="114">
        <v>1.08</v>
      </c>
      <c r="F30" s="7">
        <f t="shared" si="1"/>
        <v>0</v>
      </c>
      <c r="G30" s="23">
        <f>'СВОД 2013'!$B$224</f>
        <v>3.03</v>
      </c>
      <c r="H30" s="7">
        <f t="shared" si="2"/>
        <v>0</v>
      </c>
      <c r="I30" s="10">
        <v>0</v>
      </c>
      <c r="J30" s="9">
        <f t="shared" si="0"/>
        <v>0</v>
      </c>
    </row>
    <row r="31" spans="1:10" ht="15.95" customHeight="1" x14ac:dyDescent="0.25">
      <c r="A31" s="134" t="str">
        <f>'СВОД 2013'!$A32</f>
        <v>Фомичева О. И.</v>
      </c>
      <c r="B31" s="2">
        <v>23</v>
      </c>
      <c r="C31" s="2" t="s">
        <v>120</v>
      </c>
      <c r="D31" s="49">
        <f>Ноябрь!E32</f>
        <v>0</v>
      </c>
      <c r="E31" s="114">
        <v>0</v>
      </c>
      <c r="F31" s="7">
        <f t="shared" si="1"/>
        <v>0</v>
      </c>
      <c r="G31" s="23">
        <f>'СВОД 2013'!$B$224</f>
        <v>3.03</v>
      </c>
      <c r="H31" s="7">
        <f t="shared" si="2"/>
        <v>0</v>
      </c>
      <c r="I31" s="10">
        <v>0</v>
      </c>
      <c r="J31" s="9">
        <f t="shared" si="0"/>
        <v>0</v>
      </c>
    </row>
    <row r="32" spans="1:10" ht="15.95" customHeight="1" x14ac:dyDescent="0.25">
      <c r="A32" s="133" t="str">
        <f>'СВОД 2013'!$A31</f>
        <v>Вдовыдченко Н. А.</v>
      </c>
      <c r="B32" s="2">
        <v>23</v>
      </c>
      <c r="C32" s="18"/>
      <c r="D32" s="49">
        <f>Ноябрь!E31</f>
        <v>0</v>
      </c>
      <c r="E32" s="114">
        <v>0</v>
      </c>
      <c r="F32" s="7">
        <f t="shared" si="1"/>
        <v>0</v>
      </c>
      <c r="G32" s="23">
        <f>'СВОД 2013'!$B$224</f>
        <v>3.03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33" t="str">
        <f>'СВОД 2013'!$A33</f>
        <v>Ложкина Е. А.</v>
      </c>
      <c r="B33" s="2">
        <v>24</v>
      </c>
      <c r="C33" s="18"/>
      <c r="D33" s="49">
        <f>Ноябрь!E33</f>
        <v>3.23</v>
      </c>
      <c r="E33" s="114">
        <v>14.09</v>
      </c>
      <c r="F33" s="7">
        <f t="shared" si="1"/>
        <v>10.86</v>
      </c>
      <c r="G33" s="23">
        <f>'СВОД 2013'!$B$224</f>
        <v>3.03</v>
      </c>
      <c r="H33" s="7">
        <f t="shared" si="2"/>
        <v>32.909999999999997</v>
      </c>
      <c r="I33" s="10">
        <v>0</v>
      </c>
      <c r="J33" s="9">
        <f t="shared" si="0"/>
        <v>32.909999999999997</v>
      </c>
    </row>
    <row r="34" spans="1:10" ht="15.95" customHeight="1" x14ac:dyDescent="0.25">
      <c r="A34" s="133" t="str">
        <f>'СВОД 2013'!$A34</f>
        <v>Орлова С. В.</v>
      </c>
      <c r="B34" s="2">
        <v>25</v>
      </c>
      <c r="C34" s="18"/>
      <c r="D34" s="49">
        <f>Ноябрь!E34</f>
        <v>0</v>
      </c>
      <c r="E34" s="114">
        <v>0</v>
      </c>
      <c r="F34" s="7">
        <f t="shared" si="1"/>
        <v>0</v>
      </c>
      <c r="G34" s="23">
        <f>'СВОД 2013'!$B$224</f>
        <v>3.03</v>
      </c>
      <c r="H34" s="7">
        <f t="shared" si="2"/>
        <v>0</v>
      </c>
      <c r="I34" s="10">
        <v>0</v>
      </c>
      <c r="J34" s="9">
        <f t="shared" si="0"/>
        <v>0</v>
      </c>
    </row>
    <row r="35" spans="1:10" ht="15.95" customHeight="1" x14ac:dyDescent="0.25">
      <c r="A35" s="133" t="str">
        <f>'СВОД 2013'!$A35</f>
        <v>Гончарова М.В.</v>
      </c>
      <c r="B35" s="2">
        <v>26</v>
      </c>
      <c r="C35" s="18"/>
      <c r="D35" s="49">
        <f>Ноябрь!E35</f>
        <v>7.5</v>
      </c>
      <c r="E35" s="114">
        <v>7.64</v>
      </c>
      <c r="F35" s="7">
        <f t="shared" si="1"/>
        <v>0.13999999999999968</v>
      </c>
      <c r="G35" s="23">
        <f>'СВОД 2013'!$B$224</f>
        <v>3.03</v>
      </c>
      <c r="H35" s="7">
        <f t="shared" si="2"/>
        <v>0.42</v>
      </c>
      <c r="I35" s="10">
        <v>0</v>
      </c>
      <c r="J35" s="9">
        <f t="shared" si="0"/>
        <v>0.42</v>
      </c>
    </row>
    <row r="36" spans="1:10" ht="15.95" customHeight="1" x14ac:dyDescent="0.25">
      <c r="A36" s="133" t="str">
        <f>'СВОД 2013'!$A36</f>
        <v>Куранова А.С.</v>
      </c>
      <c r="B36" s="2">
        <v>27</v>
      </c>
      <c r="C36" s="18"/>
      <c r="D36" s="49">
        <f>Ноябрь!E36</f>
        <v>0.47</v>
      </c>
      <c r="E36" s="114">
        <v>0.47</v>
      </c>
      <c r="F36" s="7">
        <f t="shared" si="1"/>
        <v>0</v>
      </c>
      <c r="G36" s="23">
        <f>'СВОД 2013'!$B$224</f>
        <v>3.03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customHeight="1" x14ac:dyDescent="0.25">
      <c r="A37" s="133" t="str">
        <f>'СВОД 2013'!$A37</f>
        <v>Тихомирова С. А.</v>
      </c>
      <c r="B37" s="2">
        <v>28</v>
      </c>
      <c r="C37" s="18"/>
      <c r="D37" s="49">
        <f>Ноябрь!E37</f>
        <v>0</v>
      </c>
      <c r="E37" s="114">
        <v>0</v>
      </c>
      <c r="F37" s="7">
        <f t="shared" si="1"/>
        <v>0</v>
      </c>
      <c r="G37" s="23">
        <f>'СВОД 2013'!$B$224</f>
        <v>3.03</v>
      </c>
      <c r="H37" s="7">
        <f t="shared" si="2"/>
        <v>0</v>
      </c>
      <c r="I37" s="10">
        <v>0</v>
      </c>
      <c r="J37" s="9">
        <f t="shared" si="0"/>
        <v>0</v>
      </c>
    </row>
    <row r="38" spans="1:10" ht="15.95" customHeight="1" x14ac:dyDescent="0.25">
      <c r="A38" s="133">
        <f>'СВОД 2013'!$A38</f>
        <v>0</v>
      </c>
      <c r="B38" s="2">
        <v>29</v>
      </c>
      <c r="C38" s="18"/>
      <c r="D38" s="49">
        <f>Ноябрь!E38</f>
        <v>0</v>
      </c>
      <c r="E38" s="114">
        <v>0</v>
      </c>
      <c r="F38" s="7">
        <f t="shared" si="1"/>
        <v>0</v>
      </c>
      <c r="G38" s="23">
        <f>'СВОД 2013'!$B$224</f>
        <v>3.03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33" t="str">
        <f>'СВОД 2013'!$A39</f>
        <v>Еркин А. М.</v>
      </c>
      <c r="B39" s="2">
        <v>30</v>
      </c>
      <c r="C39" s="18"/>
      <c r="D39" s="49">
        <f>Ноябрь!E39</f>
        <v>515.62</v>
      </c>
      <c r="E39" s="114">
        <v>515.66999999999996</v>
      </c>
      <c r="F39" s="7">
        <f t="shared" si="1"/>
        <v>4.9999999999954525E-2</v>
      </c>
      <c r="G39" s="23">
        <f>'СВОД 2013'!$B$224</f>
        <v>3.03</v>
      </c>
      <c r="H39" s="7">
        <f t="shared" si="2"/>
        <v>0.15</v>
      </c>
      <c r="I39" s="10">
        <v>0</v>
      </c>
      <c r="J39" s="9">
        <f t="shared" si="0"/>
        <v>0.15</v>
      </c>
    </row>
    <row r="40" spans="1:10" ht="15.95" customHeight="1" x14ac:dyDescent="0.25">
      <c r="A40" s="133" t="str">
        <f>'СВОД 2013'!$A40</f>
        <v>Еркин А. М.</v>
      </c>
      <c r="B40" s="2">
        <v>30</v>
      </c>
      <c r="C40" s="2" t="s">
        <v>120</v>
      </c>
      <c r="D40" s="49">
        <f>Ноябрь!E40</f>
        <v>0</v>
      </c>
      <c r="E40" s="114">
        <v>0</v>
      </c>
      <c r="F40" s="7">
        <f t="shared" si="1"/>
        <v>0</v>
      </c>
      <c r="G40" s="23">
        <f>'СВОД 2013'!$B$224</f>
        <v>3.03</v>
      </c>
      <c r="H40" s="7">
        <f t="shared" si="2"/>
        <v>0</v>
      </c>
      <c r="I40" s="10">
        <v>0</v>
      </c>
      <c r="J40" s="9">
        <f t="shared" si="0"/>
        <v>0</v>
      </c>
    </row>
    <row r="41" spans="1:10" ht="15.95" customHeight="1" x14ac:dyDescent="0.25">
      <c r="A41" s="133" t="str">
        <f>'СВОД 2013'!$A42</f>
        <v>Еркин А. М.</v>
      </c>
      <c r="B41" s="2">
        <v>31</v>
      </c>
      <c r="C41" s="2" t="s">
        <v>120</v>
      </c>
      <c r="D41" s="49">
        <f>Ноябрь!E42</f>
        <v>0</v>
      </c>
      <c r="E41" s="114">
        <v>0</v>
      </c>
      <c r="F41" s="7">
        <f t="shared" si="1"/>
        <v>0</v>
      </c>
      <c r="G41" s="23">
        <f>'СВОД 2013'!$B$224</f>
        <v>3.03</v>
      </c>
      <c r="H41" s="7">
        <f t="shared" si="2"/>
        <v>0</v>
      </c>
      <c r="I41" s="10">
        <v>0</v>
      </c>
      <c r="J41" s="9">
        <f t="shared" si="0"/>
        <v>0</v>
      </c>
    </row>
    <row r="42" spans="1:10" ht="15.95" customHeight="1" x14ac:dyDescent="0.25">
      <c r="A42" s="133" t="str">
        <f>'СВОД 2013'!$A41</f>
        <v>Стрелин А. И.</v>
      </c>
      <c r="B42" s="2">
        <v>31</v>
      </c>
      <c r="C42" s="18"/>
      <c r="D42" s="49">
        <f>Ноябрь!E41</f>
        <v>0</v>
      </c>
      <c r="E42" s="114">
        <v>0</v>
      </c>
      <c r="F42" s="7">
        <f t="shared" si="1"/>
        <v>0</v>
      </c>
      <c r="G42" s="23">
        <f>'СВОД 2013'!$B$224</f>
        <v>3.03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customHeight="1" x14ac:dyDescent="0.25">
      <c r="A43" s="133" t="str">
        <f>'СВОД 2013'!$A43</f>
        <v>Кистяева Е. А.</v>
      </c>
      <c r="B43" s="2">
        <v>32</v>
      </c>
      <c r="C43" s="18"/>
      <c r="D43" s="49">
        <f>Ноябрь!E43</f>
        <v>0</v>
      </c>
      <c r="E43" s="114">
        <v>0</v>
      </c>
      <c r="F43" s="7">
        <f t="shared" si="1"/>
        <v>0</v>
      </c>
      <c r="G43" s="23">
        <f>'СВОД 2013'!$B$224</f>
        <v>3.03</v>
      </c>
      <c r="H43" s="7">
        <f t="shared" si="2"/>
        <v>0</v>
      </c>
      <c r="I43" s="10">
        <v>0</v>
      </c>
      <c r="J43" s="9">
        <f t="shared" si="0"/>
        <v>0</v>
      </c>
    </row>
    <row r="44" spans="1:10" ht="15.95" customHeight="1" x14ac:dyDescent="0.25">
      <c r="A44" s="133" t="str">
        <f>'СВОД 2013'!$A44</f>
        <v>Гладкова Т. С.</v>
      </c>
      <c r="B44" s="2">
        <v>33</v>
      </c>
      <c r="C44" s="18"/>
      <c r="D44" s="49">
        <f>Ноябрь!E44</f>
        <v>0</v>
      </c>
      <c r="E44" s="114">
        <v>0</v>
      </c>
      <c r="F44" s="7">
        <f t="shared" si="1"/>
        <v>0</v>
      </c>
      <c r="G44" s="23">
        <f>'СВОД 2013'!$B$224</f>
        <v>3.03</v>
      </c>
      <c r="H44" s="7">
        <f t="shared" si="2"/>
        <v>0</v>
      </c>
      <c r="I44" s="10">
        <v>0</v>
      </c>
      <c r="J44" s="9">
        <f t="shared" si="0"/>
        <v>0</v>
      </c>
    </row>
    <row r="45" spans="1:10" ht="15.95" customHeight="1" x14ac:dyDescent="0.25">
      <c r="A45" s="133" t="str">
        <f>'СВОД 2013'!$A45</f>
        <v>Чумаков Е. С.</v>
      </c>
      <c r="B45" s="2">
        <v>34</v>
      </c>
      <c r="C45" s="18"/>
      <c r="D45" s="49">
        <f>Ноябрь!E45</f>
        <v>0</v>
      </c>
      <c r="E45" s="114">
        <v>0</v>
      </c>
      <c r="F45" s="7">
        <f t="shared" si="1"/>
        <v>0</v>
      </c>
      <c r="G45" s="23">
        <f>'СВОД 2013'!$B$224</f>
        <v>3.03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customHeight="1" x14ac:dyDescent="0.25">
      <c r="A46" s="133" t="str">
        <f>'СВОД 2013'!$A46</f>
        <v>Овчаренко И. А.</v>
      </c>
      <c r="B46" s="2">
        <v>35</v>
      </c>
      <c r="C46" s="18"/>
      <c r="D46" s="49">
        <f>Ноябрь!E46</f>
        <v>0</v>
      </c>
      <c r="E46" s="114">
        <v>0</v>
      </c>
      <c r="F46" s="7">
        <f t="shared" si="1"/>
        <v>0</v>
      </c>
      <c r="G46" s="23">
        <f>'СВОД 2013'!$B$224</f>
        <v>3.03</v>
      </c>
      <c r="H46" s="7">
        <f t="shared" si="2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33" t="str">
        <f>'СВОД 2013'!$A47</f>
        <v>Никкель М. Н.</v>
      </c>
      <c r="B47" s="2">
        <v>36</v>
      </c>
      <c r="C47" s="18"/>
      <c r="D47" s="49">
        <f>Ноябрь!E47</f>
        <v>5373.88</v>
      </c>
      <c r="E47" s="114">
        <v>8848.57</v>
      </c>
      <c r="F47" s="7">
        <f t="shared" si="1"/>
        <v>3474.6899999999996</v>
      </c>
      <c r="G47" s="23">
        <f>'СВОД 2013'!$B$224</f>
        <v>3.03</v>
      </c>
      <c r="H47" s="7">
        <f t="shared" si="2"/>
        <v>10528.31</v>
      </c>
      <c r="I47" s="10">
        <v>0</v>
      </c>
      <c r="J47" s="9">
        <f t="shared" si="0"/>
        <v>10528.31</v>
      </c>
    </row>
    <row r="48" spans="1:10" ht="15.95" customHeight="1" x14ac:dyDescent="0.25">
      <c r="A48" s="133" t="str">
        <f>'СВОД 2013'!$A48</f>
        <v>Клокова Т. Е.</v>
      </c>
      <c r="B48" s="2">
        <v>37</v>
      </c>
      <c r="C48" s="18"/>
      <c r="D48" s="49">
        <f>Ноябрь!E48</f>
        <v>0</v>
      </c>
      <c r="E48" s="114">
        <v>0</v>
      </c>
      <c r="F48" s="7">
        <f t="shared" si="1"/>
        <v>0</v>
      </c>
      <c r="G48" s="23">
        <f>'СВОД 2013'!$B$224</f>
        <v>3.03</v>
      </c>
      <c r="H48" s="7">
        <f t="shared" si="2"/>
        <v>0</v>
      </c>
      <c r="I48" s="10">
        <v>0</v>
      </c>
      <c r="J48" s="9">
        <f t="shared" si="0"/>
        <v>0</v>
      </c>
    </row>
    <row r="49" spans="1:10" ht="15.95" customHeight="1" x14ac:dyDescent="0.25">
      <c r="A49" s="133" t="str">
        <f>'СВОД 2013'!$A49</f>
        <v>Волкова Ю.С.</v>
      </c>
      <c r="B49" s="2">
        <v>38</v>
      </c>
      <c r="C49" s="18"/>
      <c r="D49" s="49">
        <f>Ноябрь!E49</f>
        <v>79.17</v>
      </c>
      <c r="E49" s="114">
        <v>79.17</v>
      </c>
      <c r="F49" s="7">
        <f t="shared" si="1"/>
        <v>0</v>
      </c>
      <c r="G49" s="23">
        <f>'СВОД 2013'!$B$224</f>
        <v>3.03</v>
      </c>
      <c r="H49" s="7">
        <f t="shared" si="2"/>
        <v>0</v>
      </c>
      <c r="I49" s="10">
        <v>241.14</v>
      </c>
      <c r="J49" s="9">
        <f t="shared" si="0"/>
        <v>-241.14</v>
      </c>
    </row>
    <row r="50" spans="1:10" ht="15.95" customHeight="1" x14ac:dyDescent="0.25">
      <c r="A50" s="133" t="str">
        <f>'СВОД 2013'!$A50</f>
        <v>Третяк Ю. М.</v>
      </c>
      <c r="B50" s="2">
        <v>39</v>
      </c>
      <c r="C50" s="18"/>
      <c r="D50" s="49">
        <f>Ноябрь!E50</f>
        <v>0</v>
      </c>
      <c r="E50" s="114">
        <v>0</v>
      </c>
      <c r="F50" s="7">
        <f t="shared" si="1"/>
        <v>0</v>
      </c>
      <c r="G50" s="23">
        <f>'СВОД 2013'!$B$224</f>
        <v>3.03</v>
      </c>
      <c r="H50" s="7">
        <f t="shared" si="2"/>
        <v>0</v>
      </c>
      <c r="I50" s="10">
        <v>0</v>
      </c>
      <c r="J50" s="9">
        <f t="shared" si="0"/>
        <v>0</v>
      </c>
    </row>
    <row r="51" spans="1:10" ht="15.95" customHeight="1" x14ac:dyDescent="0.25">
      <c r="A51" s="133" t="str">
        <f>'СВОД 2013'!$A51</f>
        <v>Назаркин Ю. А.</v>
      </c>
      <c r="B51" s="2">
        <v>39</v>
      </c>
      <c r="C51" s="2" t="s">
        <v>120</v>
      </c>
      <c r="D51" s="49">
        <f>Ноябрь!E51</f>
        <v>30.93</v>
      </c>
      <c r="E51" s="114">
        <v>30.93</v>
      </c>
      <c r="F51" s="7">
        <f>E51-D51</f>
        <v>0</v>
      </c>
      <c r="G51" s="23">
        <f>'СВОД 2013'!$B$224</f>
        <v>3.03</v>
      </c>
      <c r="H51" s="7">
        <f t="shared" si="2"/>
        <v>0</v>
      </c>
      <c r="I51" s="10">
        <v>0</v>
      </c>
      <c r="J51" s="9">
        <f>H51-I51</f>
        <v>0</v>
      </c>
    </row>
    <row r="52" spans="1:10" ht="15.95" customHeight="1" x14ac:dyDescent="0.25">
      <c r="A52" s="133" t="str">
        <f>'СВОД 2013'!$A52</f>
        <v>Ибраева О. В.</v>
      </c>
      <c r="B52" s="2">
        <v>40</v>
      </c>
      <c r="C52" s="18"/>
      <c r="D52" s="49">
        <f>Ноябрь!E52</f>
        <v>0</v>
      </c>
      <c r="E52" s="114">
        <v>0</v>
      </c>
      <c r="F52" s="7">
        <f t="shared" si="1"/>
        <v>0</v>
      </c>
      <c r="G52" s="23">
        <f>'СВОД 2013'!$B$224</f>
        <v>3.03</v>
      </c>
      <c r="H52" s="7">
        <f t="shared" si="2"/>
        <v>0</v>
      </c>
      <c r="I52" s="10">
        <v>0</v>
      </c>
      <c r="J52" s="9">
        <f t="shared" si="0"/>
        <v>0</v>
      </c>
    </row>
    <row r="53" spans="1:10" ht="15.95" customHeight="1" x14ac:dyDescent="0.25">
      <c r="A53" s="133" t="str">
        <f>'СВОД 2013'!$A53</f>
        <v>Лустова П. Н.</v>
      </c>
      <c r="B53" s="2">
        <v>40</v>
      </c>
      <c r="C53" s="2" t="s">
        <v>120</v>
      </c>
      <c r="D53" s="49">
        <v>1.63</v>
      </c>
      <c r="E53" s="114">
        <v>1.63</v>
      </c>
      <c r="F53" s="7">
        <f t="shared" si="1"/>
        <v>0</v>
      </c>
      <c r="G53" s="23">
        <f>'СВОД 2013'!$B$224</f>
        <v>3.03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customHeight="1" x14ac:dyDescent="0.25">
      <c r="A54" s="133" t="str">
        <f>'СВОД 2013'!$A54</f>
        <v>Алексеева Г. М.</v>
      </c>
      <c r="B54" s="2">
        <v>41</v>
      </c>
      <c r="C54" s="18"/>
      <c r="D54" s="49">
        <f>Ноябрь!E54</f>
        <v>0</v>
      </c>
      <c r="E54" s="114">
        <v>0</v>
      </c>
      <c r="F54" s="7">
        <f t="shared" si="1"/>
        <v>0</v>
      </c>
      <c r="G54" s="23">
        <f>'СВОД 2013'!$B$224</f>
        <v>3.03</v>
      </c>
      <c r="H54" s="7">
        <f t="shared" si="2"/>
        <v>0</v>
      </c>
      <c r="I54" s="10">
        <v>0</v>
      </c>
      <c r="J54" s="9">
        <f t="shared" si="0"/>
        <v>0</v>
      </c>
    </row>
    <row r="55" spans="1:10" ht="15.95" customHeight="1" x14ac:dyDescent="0.25">
      <c r="A55" s="133" t="str">
        <f>'СВОД 2013'!$A55</f>
        <v>Лифанов А. А.</v>
      </c>
      <c r="B55" s="2">
        <v>42</v>
      </c>
      <c r="C55" s="18"/>
      <c r="D55" s="49">
        <f>Ноябрь!E55</f>
        <v>191.58</v>
      </c>
      <c r="E55" s="114">
        <v>193.22</v>
      </c>
      <c r="F55" s="7">
        <f t="shared" si="1"/>
        <v>1.6399999999999864</v>
      </c>
      <c r="G55" s="23">
        <f>'СВОД 2013'!$B$224</f>
        <v>3.03</v>
      </c>
      <c r="H55" s="7">
        <f t="shared" si="2"/>
        <v>4.97</v>
      </c>
      <c r="I55" s="10">
        <v>0</v>
      </c>
      <c r="J55" s="9">
        <f t="shared" si="0"/>
        <v>4.97</v>
      </c>
    </row>
    <row r="56" spans="1:10" ht="15.95" customHeight="1" x14ac:dyDescent="0.25">
      <c r="A56" s="133" t="str">
        <f>'СВОД 2013'!$A56</f>
        <v>Завалов А. А.</v>
      </c>
      <c r="B56" s="2">
        <v>43</v>
      </c>
      <c r="C56" s="18"/>
      <c r="D56" s="49">
        <f>Ноябрь!E56</f>
        <v>0</v>
      </c>
      <c r="E56" s="114">
        <v>0</v>
      </c>
      <c r="F56" s="7">
        <f t="shared" si="1"/>
        <v>0</v>
      </c>
      <c r="G56" s="23">
        <f>'СВОД 2013'!$B$224</f>
        <v>3.03</v>
      </c>
      <c r="H56" s="7">
        <f t="shared" si="2"/>
        <v>0</v>
      </c>
      <c r="I56" s="10">
        <v>0</v>
      </c>
      <c r="J56" s="9">
        <f t="shared" si="0"/>
        <v>0</v>
      </c>
    </row>
    <row r="57" spans="1:10" ht="15.95" customHeight="1" x14ac:dyDescent="0.25">
      <c r="A57" s="133">
        <f>'СВОД 2013'!$A57</f>
        <v>0</v>
      </c>
      <c r="B57" s="2">
        <v>44</v>
      </c>
      <c r="C57" s="18"/>
      <c r="D57" s="49">
        <f>Ноябрь!E57</f>
        <v>0</v>
      </c>
      <c r="E57" s="114">
        <v>0</v>
      </c>
      <c r="F57" s="7">
        <f t="shared" si="1"/>
        <v>0</v>
      </c>
      <c r="G57" s="23">
        <f>'СВОД 2013'!$B$224</f>
        <v>3.03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customHeight="1" x14ac:dyDescent="0.25">
      <c r="A58" s="133" t="str">
        <f>'СВОД 2013'!$A58</f>
        <v xml:space="preserve">Новиков Р. А. </v>
      </c>
      <c r="B58" s="3">
        <v>45</v>
      </c>
      <c r="C58" s="18"/>
      <c r="D58" s="49">
        <f>Ноябрь!E58</f>
        <v>0</v>
      </c>
      <c r="E58" s="114">
        <v>0</v>
      </c>
      <c r="F58" s="7">
        <f t="shared" si="1"/>
        <v>0</v>
      </c>
      <c r="G58" s="23">
        <f>'СВОД 2013'!$B$224</f>
        <v>3.03</v>
      </c>
      <c r="H58" s="7">
        <f t="shared" si="2"/>
        <v>0</v>
      </c>
      <c r="I58" s="10">
        <v>0</v>
      </c>
      <c r="J58" s="9">
        <f t="shared" si="0"/>
        <v>0</v>
      </c>
    </row>
    <row r="59" spans="1:10" ht="15.95" customHeight="1" x14ac:dyDescent="0.25">
      <c r="A59" s="133">
        <f>'СВОД 2013'!$A59</f>
        <v>0</v>
      </c>
      <c r="B59" s="2">
        <v>46</v>
      </c>
      <c r="C59" s="18"/>
      <c r="D59" s="49">
        <f>Ноябрь!E59</f>
        <v>0</v>
      </c>
      <c r="E59" s="114">
        <v>0</v>
      </c>
      <c r="F59" s="7">
        <f t="shared" si="1"/>
        <v>0</v>
      </c>
      <c r="G59" s="23">
        <f>'СВОД 2013'!$B$224</f>
        <v>3.03</v>
      </c>
      <c r="H59" s="7">
        <f t="shared" si="2"/>
        <v>0</v>
      </c>
      <c r="I59" s="10">
        <v>0</v>
      </c>
      <c r="J59" s="9">
        <f t="shared" si="0"/>
        <v>0</v>
      </c>
    </row>
    <row r="60" spans="1:10" ht="15.95" customHeight="1" x14ac:dyDescent="0.25">
      <c r="A60" s="133" t="str">
        <f>'СВОД 2013'!$A60</f>
        <v>Плужников К. Г.</v>
      </c>
      <c r="B60" s="2">
        <v>47</v>
      </c>
      <c r="C60" s="18"/>
      <c r="D60" s="49">
        <v>0.73</v>
      </c>
      <c r="E60" s="114">
        <v>0.73</v>
      </c>
      <c r="F60" s="7">
        <f t="shared" si="1"/>
        <v>0</v>
      </c>
      <c r="G60" s="23">
        <f>'СВОД 2013'!$B$224</f>
        <v>3.03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customHeight="1" x14ac:dyDescent="0.25">
      <c r="A61" s="133" t="str">
        <f>'СВОД 2013'!$A61</f>
        <v>Ртищев М. А.</v>
      </c>
      <c r="B61" s="3">
        <v>48</v>
      </c>
      <c r="C61" s="18"/>
      <c r="D61" s="49">
        <f>Ноябрь!E61</f>
        <v>0</v>
      </c>
      <c r="E61" s="114">
        <v>0</v>
      </c>
      <c r="F61" s="7">
        <f t="shared" si="1"/>
        <v>0</v>
      </c>
      <c r="G61" s="23">
        <f>'СВОД 2013'!$B$224</f>
        <v>3.03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customHeight="1" x14ac:dyDescent="0.25">
      <c r="A62" s="133">
        <f>'СВОД 2013'!$A62</f>
        <v>0</v>
      </c>
      <c r="B62" s="2">
        <v>49</v>
      </c>
      <c r="C62" s="18"/>
      <c r="D62" s="49">
        <f>Ноябрь!E62</f>
        <v>0</v>
      </c>
      <c r="E62" s="114">
        <v>0</v>
      </c>
      <c r="F62" s="7">
        <f t="shared" si="1"/>
        <v>0</v>
      </c>
      <c r="G62" s="23">
        <f>'СВОД 2013'!$B$224</f>
        <v>3.03</v>
      </c>
      <c r="H62" s="7">
        <f t="shared" si="2"/>
        <v>0</v>
      </c>
      <c r="I62" s="10">
        <v>0</v>
      </c>
      <c r="J62" s="9">
        <f t="shared" si="0"/>
        <v>0</v>
      </c>
    </row>
    <row r="63" spans="1:10" ht="15.95" customHeight="1" x14ac:dyDescent="0.25">
      <c r="A63" s="133">
        <f>'СВОД 2013'!$A63</f>
        <v>0</v>
      </c>
      <c r="B63" s="2">
        <v>50</v>
      </c>
      <c r="C63" s="18"/>
      <c r="D63" s="49">
        <f>Ноябрь!E63</f>
        <v>0</v>
      </c>
      <c r="E63" s="114">
        <v>0</v>
      </c>
      <c r="F63" s="7">
        <f t="shared" si="1"/>
        <v>0</v>
      </c>
      <c r="G63" s="23">
        <f>'СВОД 2013'!$B$224</f>
        <v>3.03</v>
      </c>
      <c r="H63" s="7">
        <f t="shared" si="2"/>
        <v>0</v>
      </c>
      <c r="I63" s="10">
        <v>0</v>
      </c>
      <c r="J63" s="9">
        <f t="shared" si="0"/>
        <v>0</v>
      </c>
    </row>
    <row r="64" spans="1:10" ht="15.95" customHeight="1" x14ac:dyDescent="0.25">
      <c r="A64" s="133" t="str">
        <f>'СВОД 2013'!$A64</f>
        <v>Непочатых Д.Д.</v>
      </c>
      <c r="B64" s="2">
        <v>51</v>
      </c>
      <c r="C64" s="18"/>
      <c r="D64" s="49">
        <v>0</v>
      </c>
      <c r="E64" s="114">
        <v>0</v>
      </c>
      <c r="F64" s="7">
        <f t="shared" si="1"/>
        <v>0</v>
      </c>
      <c r="G64" s="23">
        <f>'СВОД 2013'!$B$224</f>
        <v>3.03</v>
      </c>
      <c r="H64" s="7">
        <f t="shared" si="2"/>
        <v>0</v>
      </c>
      <c r="I64" s="10">
        <v>0</v>
      </c>
      <c r="J64" s="9">
        <f t="shared" si="0"/>
        <v>0</v>
      </c>
    </row>
    <row r="65" spans="1:10" ht="15.95" customHeight="1" x14ac:dyDescent="0.25">
      <c r="A65" s="133" t="str">
        <f>'СВОД 2013'!$A65</f>
        <v>Бирюков Ю. В.</v>
      </c>
      <c r="B65" s="3">
        <v>52</v>
      </c>
      <c r="C65" s="18"/>
      <c r="D65" s="49">
        <v>0.94</v>
      </c>
      <c r="E65" s="114">
        <v>0.94</v>
      </c>
      <c r="F65" s="7">
        <f t="shared" si="1"/>
        <v>0</v>
      </c>
      <c r="G65" s="23">
        <f>'СВОД 2013'!$B$224</f>
        <v>3.03</v>
      </c>
      <c r="H65" s="7">
        <f t="shared" si="2"/>
        <v>0</v>
      </c>
      <c r="I65" s="10">
        <v>0</v>
      </c>
      <c r="J65" s="9">
        <f t="shared" si="0"/>
        <v>0</v>
      </c>
    </row>
    <row r="66" spans="1:10" ht="15.95" customHeight="1" x14ac:dyDescent="0.25">
      <c r="A66" s="133" t="str">
        <f>'СВОД 2013'!$A66</f>
        <v>Горбунова А. В.</v>
      </c>
      <c r="B66" s="3">
        <v>53</v>
      </c>
      <c r="C66" s="18"/>
      <c r="D66" s="49">
        <f>Ноябрь!E66</f>
        <v>0</v>
      </c>
      <c r="E66" s="114">
        <v>0</v>
      </c>
      <c r="F66" s="7">
        <f t="shared" si="1"/>
        <v>0</v>
      </c>
      <c r="G66" s="23">
        <f>'СВОД 2013'!$B$224</f>
        <v>3.03</v>
      </c>
      <c r="H66" s="7">
        <f t="shared" si="2"/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133" t="str">
        <f>'СВОД 2013'!$A67</f>
        <v>Марчук Г. И.</v>
      </c>
      <c r="B67" s="2">
        <v>54</v>
      </c>
      <c r="C67" s="18"/>
      <c r="D67" s="49">
        <f>Ноябрь!E67</f>
        <v>0</v>
      </c>
      <c r="E67" s="114">
        <v>0</v>
      </c>
      <c r="F67" s="7">
        <f t="shared" si="1"/>
        <v>0</v>
      </c>
      <c r="G67" s="23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133" t="str">
        <f>'СВОД 2013'!$A68</f>
        <v>Прохоров О. В.</v>
      </c>
      <c r="B68" s="2">
        <v>55</v>
      </c>
      <c r="C68" s="18"/>
      <c r="D68" s="49">
        <f>Ноябрь!E68</f>
        <v>0</v>
      </c>
      <c r="E68" s="114">
        <v>0</v>
      </c>
      <c r="F68" s="7">
        <f t="shared" ref="F68:F131" si="4">E68-D68</f>
        <v>0</v>
      </c>
      <c r="G68" s="23">
        <f>'СВОД 2013'!$B$224</f>
        <v>3.03</v>
      </c>
      <c r="H68" s="7">
        <f t="shared" ref="H68:H131" si="5">ROUND(F68*G68,2)</f>
        <v>0</v>
      </c>
      <c r="I68" s="10">
        <v>0</v>
      </c>
      <c r="J68" s="9">
        <f t="shared" si="3"/>
        <v>0</v>
      </c>
    </row>
    <row r="69" spans="1:10" ht="15.95" customHeight="1" x14ac:dyDescent="0.25">
      <c r="A69" s="133">
        <f>'СВОД 2013'!$A69</f>
        <v>0</v>
      </c>
      <c r="B69" s="2">
        <v>56</v>
      </c>
      <c r="C69" s="18"/>
      <c r="D69" s="49">
        <f>Ноябрь!E69</f>
        <v>0</v>
      </c>
      <c r="E69" s="114">
        <v>0</v>
      </c>
      <c r="F69" s="7">
        <f t="shared" si="4"/>
        <v>0</v>
      </c>
      <c r="G69" s="23">
        <f>'СВОД 2013'!$B$224</f>
        <v>3.03</v>
      </c>
      <c r="H69" s="7">
        <f t="shared" si="5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133">
        <f>'СВОД 2013'!$A70</f>
        <v>0</v>
      </c>
      <c r="B70" s="3">
        <v>57</v>
      </c>
      <c r="C70" s="18"/>
      <c r="D70" s="49">
        <f>Ноябрь!E70</f>
        <v>0</v>
      </c>
      <c r="E70" s="114">
        <v>0</v>
      </c>
      <c r="F70" s="7">
        <f t="shared" si="4"/>
        <v>0</v>
      </c>
      <c r="G70" s="23">
        <f>'СВОД 2013'!$B$224</f>
        <v>3.03</v>
      </c>
      <c r="H70" s="7">
        <f t="shared" si="5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133">
        <f>'СВОД 2013'!$A71</f>
        <v>0</v>
      </c>
      <c r="B71" s="3">
        <v>58</v>
      </c>
      <c r="C71" s="18"/>
      <c r="D71" s="49">
        <f>Ноябрь!E71</f>
        <v>0</v>
      </c>
      <c r="E71" s="114">
        <v>0</v>
      </c>
      <c r="F71" s="7">
        <f t="shared" si="4"/>
        <v>0</v>
      </c>
      <c r="G71" s="23">
        <f>'СВОД 2013'!$B$224</f>
        <v>3.03</v>
      </c>
      <c r="H71" s="7">
        <f t="shared" si="5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133">
        <f>'СВОД 2013'!$A72</f>
        <v>0</v>
      </c>
      <c r="B72" s="2">
        <v>59</v>
      </c>
      <c r="C72" s="18"/>
      <c r="D72" s="49">
        <f>Ноябрь!E72</f>
        <v>0</v>
      </c>
      <c r="E72" s="114">
        <v>0</v>
      </c>
      <c r="F72" s="7">
        <f t="shared" si="4"/>
        <v>0</v>
      </c>
      <c r="G72" s="23">
        <f>'СВОД 2013'!$B$224</f>
        <v>3.03</v>
      </c>
      <c r="H72" s="7">
        <f t="shared" si="5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133">
        <f>'СВОД 2013'!$A73</f>
        <v>0</v>
      </c>
      <c r="B73" s="2">
        <v>60</v>
      </c>
      <c r="C73" s="18"/>
      <c r="D73" s="49">
        <f>Ноябрь!E73</f>
        <v>0</v>
      </c>
      <c r="E73" s="114">
        <v>0</v>
      </c>
      <c r="F73" s="7">
        <f t="shared" si="4"/>
        <v>0</v>
      </c>
      <c r="G73" s="23">
        <f>'СВОД 2013'!$B$224</f>
        <v>3.03</v>
      </c>
      <c r="H73" s="7">
        <f t="shared" si="5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133">
        <f>'СВОД 2013'!$A74</f>
        <v>0</v>
      </c>
      <c r="B74" s="3">
        <v>61</v>
      </c>
      <c r="C74" s="18"/>
      <c r="D74" s="49">
        <f>Ноябрь!E74</f>
        <v>0</v>
      </c>
      <c r="E74" s="114">
        <v>0</v>
      </c>
      <c r="F74" s="7">
        <f t="shared" si="4"/>
        <v>0</v>
      </c>
      <c r="G74" s="23">
        <f>'СВОД 2013'!$B$224</f>
        <v>3.03</v>
      </c>
      <c r="H74" s="7">
        <f t="shared" si="5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133">
        <f>'СВОД 2013'!$A75</f>
        <v>0</v>
      </c>
      <c r="B75" s="3">
        <v>62</v>
      </c>
      <c r="C75" s="18"/>
      <c r="D75" s="49">
        <f>Ноябрь!E75</f>
        <v>0</v>
      </c>
      <c r="E75" s="114">
        <v>0</v>
      </c>
      <c r="F75" s="7">
        <f t="shared" si="4"/>
        <v>0</v>
      </c>
      <c r="G75" s="23">
        <f>'СВОД 2013'!$B$224</f>
        <v>3.03</v>
      </c>
      <c r="H75" s="7">
        <f t="shared" si="5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133">
        <f>'СВОД 2013'!$A76</f>
        <v>0</v>
      </c>
      <c r="B76" s="2">
        <v>63</v>
      </c>
      <c r="C76" s="18"/>
      <c r="D76" s="49">
        <f>Ноябрь!E76</f>
        <v>0</v>
      </c>
      <c r="E76" s="114">
        <v>0</v>
      </c>
      <c r="F76" s="7">
        <f t="shared" si="4"/>
        <v>0</v>
      </c>
      <c r="G76" s="23">
        <f>'СВОД 2013'!$B$224</f>
        <v>3.03</v>
      </c>
      <c r="H76" s="7">
        <f t="shared" si="5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133">
        <f>'СВОД 2013'!$A77</f>
        <v>0</v>
      </c>
      <c r="B77" s="2">
        <v>64</v>
      </c>
      <c r="C77" s="18"/>
      <c r="D77" s="49">
        <f>Ноябрь!E77</f>
        <v>0</v>
      </c>
      <c r="E77" s="114">
        <v>0</v>
      </c>
      <c r="F77" s="7">
        <f t="shared" si="4"/>
        <v>0</v>
      </c>
      <c r="G77" s="23">
        <f>'СВОД 2013'!$B$224</f>
        <v>3.03</v>
      </c>
      <c r="H77" s="7">
        <f t="shared" si="5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133">
        <f>'СВОД 2013'!$A78</f>
        <v>0</v>
      </c>
      <c r="B78" s="3">
        <v>65</v>
      </c>
      <c r="C78" s="18"/>
      <c r="D78" s="49">
        <f>Ноябрь!E78</f>
        <v>0</v>
      </c>
      <c r="E78" s="114">
        <v>0</v>
      </c>
      <c r="F78" s="7">
        <f t="shared" si="4"/>
        <v>0</v>
      </c>
      <c r="G78" s="23">
        <f>'СВОД 2013'!$B$224</f>
        <v>3.03</v>
      </c>
      <c r="H78" s="7">
        <f t="shared" si="5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133">
        <f>'СВОД 2013'!$A79</f>
        <v>0</v>
      </c>
      <c r="B79" s="3">
        <v>66</v>
      </c>
      <c r="C79" s="18"/>
      <c r="D79" s="49">
        <f>Ноябрь!E79</f>
        <v>0</v>
      </c>
      <c r="E79" s="114">
        <v>0</v>
      </c>
      <c r="F79" s="7">
        <f t="shared" si="4"/>
        <v>0</v>
      </c>
      <c r="G79" s="23">
        <f>'СВОД 2013'!$B$224</f>
        <v>3.03</v>
      </c>
      <c r="H79" s="7">
        <f t="shared" si="5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133">
        <f>'СВОД 2013'!$A80</f>
        <v>0</v>
      </c>
      <c r="B80" s="2">
        <v>67</v>
      </c>
      <c r="C80" s="18"/>
      <c r="D80" s="49">
        <f>Ноябрь!E80</f>
        <v>0</v>
      </c>
      <c r="E80" s="114">
        <v>0</v>
      </c>
      <c r="F80" s="7">
        <f t="shared" si="4"/>
        <v>0</v>
      </c>
      <c r="G80" s="23">
        <f>'СВОД 2013'!$B$224</f>
        <v>3.03</v>
      </c>
      <c r="H80" s="7">
        <f t="shared" si="5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133">
        <f>'СВОД 2013'!$A81</f>
        <v>0</v>
      </c>
      <c r="B81" s="2">
        <v>68</v>
      </c>
      <c r="C81" s="18"/>
      <c r="D81" s="49">
        <f>Ноябрь!E81</f>
        <v>0</v>
      </c>
      <c r="E81" s="114">
        <v>0</v>
      </c>
      <c r="F81" s="7">
        <f t="shared" si="4"/>
        <v>0</v>
      </c>
      <c r="G81" s="23">
        <f>'СВОД 2013'!$B$224</f>
        <v>3.03</v>
      </c>
      <c r="H81" s="7">
        <f t="shared" si="5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133">
        <f>'СВОД 2013'!$A82</f>
        <v>0</v>
      </c>
      <c r="B82" s="3">
        <v>69</v>
      </c>
      <c r="C82" s="18"/>
      <c r="D82" s="49">
        <f>Ноябрь!E82</f>
        <v>0</v>
      </c>
      <c r="E82" s="114">
        <v>0</v>
      </c>
      <c r="F82" s="7">
        <f t="shared" si="4"/>
        <v>0</v>
      </c>
      <c r="G82" s="23">
        <f>'СВОД 2013'!$B$224</f>
        <v>3.03</v>
      </c>
      <c r="H82" s="7">
        <f t="shared" si="5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133">
        <f>'СВОД 2013'!$A83</f>
        <v>0</v>
      </c>
      <c r="B83" s="3">
        <v>70</v>
      </c>
      <c r="C83" s="18"/>
      <c r="D83" s="49">
        <f>Ноябрь!E83</f>
        <v>0</v>
      </c>
      <c r="E83" s="114">
        <v>0</v>
      </c>
      <c r="F83" s="7">
        <f t="shared" si="4"/>
        <v>0</v>
      </c>
      <c r="G83" s="23">
        <f>'СВОД 2013'!$B$224</f>
        <v>3.03</v>
      </c>
      <c r="H83" s="7">
        <f t="shared" si="5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133">
        <f>'СВОД 2013'!$A84</f>
        <v>0</v>
      </c>
      <c r="B84" s="2">
        <v>71</v>
      </c>
      <c r="C84" s="18"/>
      <c r="D84" s="49">
        <f>Ноябрь!E84</f>
        <v>0</v>
      </c>
      <c r="E84" s="114">
        <v>0</v>
      </c>
      <c r="F84" s="7">
        <f t="shared" si="4"/>
        <v>0</v>
      </c>
      <c r="G84" s="23">
        <f>'СВОД 2013'!$B$224</f>
        <v>3.03</v>
      </c>
      <c r="H84" s="7">
        <f t="shared" si="5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133">
        <f>'СВОД 2013'!$A85</f>
        <v>0</v>
      </c>
      <c r="B85" s="2">
        <v>72</v>
      </c>
      <c r="C85" s="18"/>
      <c r="D85" s="49">
        <f>Ноябрь!E85</f>
        <v>0</v>
      </c>
      <c r="E85" s="114">
        <v>0</v>
      </c>
      <c r="F85" s="7">
        <f t="shared" si="4"/>
        <v>0</v>
      </c>
      <c r="G85" s="23">
        <f>'СВОД 2013'!$B$224</f>
        <v>3.03</v>
      </c>
      <c r="H85" s="7">
        <f t="shared" si="5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133">
        <f>'СВОД 2013'!$A86</f>
        <v>0</v>
      </c>
      <c r="B86" s="3">
        <v>73</v>
      </c>
      <c r="C86" s="18"/>
      <c r="D86" s="49">
        <f>Ноябрь!E86</f>
        <v>0</v>
      </c>
      <c r="E86" s="114">
        <v>0</v>
      </c>
      <c r="F86" s="7">
        <f t="shared" si="4"/>
        <v>0</v>
      </c>
      <c r="G86" s="23">
        <f>'СВОД 2013'!$B$224</f>
        <v>3.03</v>
      </c>
      <c r="H86" s="7">
        <f t="shared" si="5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133">
        <f>'СВОД 2013'!$A87</f>
        <v>0</v>
      </c>
      <c r="B87" s="3">
        <v>74</v>
      </c>
      <c r="C87" s="18"/>
      <c r="D87" s="49">
        <f>Ноябрь!E87</f>
        <v>0</v>
      </c>
      <c r="E87" s="114">
        <v>0</v>
      </c>
      <c r="F87" s="7">
        <f t="shared" si="4"/>
        <v>0</v>
      </c>
      <c r="G87" s="23">
        <f>'СВОД 2013'!$B$224</f>
        <v>3.03</v>
      </c>
      <c r="H87" s="7">
        <f t="shared" si="5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133">
        <f>'СВОД 2013'!$A88</f>
        <v>0</v>
      </c>
      <c r="B88" s="2">
        <v>75</v>
      </c>
      <c r="C88" s="18"/>
      <c r="D88" s="49">
        <f>Ноябрь!E88</f>
        <v>0</v>
      </c>
      <c r="E88" s="114">
        <v>0</v>
      </c>
      <c r="F88" s="7">
        <f t="shared" si="4"/>
        <v>0</v>
      </c>
      <c r="G88" s="23">
        <f>'СВОД 2013'!$B$224</f>
        <v>3.03</v>
      </c>
      <c r="H88" s="7">
        <f t="shared" si="5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133">
        <f>'СВОД 2013'!$A89</f>
        <v>0</v>
      </c>
      <c r="B89" s="2">
        <v>76</v>
      </c>
      <c r="C89" s="18"/>
      <c r="D89" s="49">
        <f>Ноябрь!E89</f>
        <v>0</v>
      </c>
      <c r="E89" s="114">
        <v>0</v>
      </c>
      <c r="F89" s="7">
        <f t="shared" si="4"/>
        <v>0</v>
      </c>
      <c r="G89" s="23">
        <f>'СВОД 2013'!$B$224</f>
        <v>3.03</v>
      </c>
      <c r="H89" s="7">
        <f t="shared" si="5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133">
        <f>'СВОД 2013'!$A90</f>
        <v>0</v>
      </c>
      <c r="B90" s="3">
        <v>76</v>
      </c>
      <c r="C90" s="3" t="s">
        <v>120</v>
      </c>
      <c r="D90" s="49">
        <f>Ноябрь!E90</f>
        <v>0</v>
      </c>
      <c r="E90" s="114">
        <v>0</v>
      </c>
      <c r="F90" s="7">
        <f t="shared" si="4"/>
        <v>0</v>
      </c>
      <c r="G90" s="23">
        <f>'СВОД 2013'!$B$224</f>
        <v>3.03</v>
      </c>
      <c r="H90" s="7">
        <f t="shared" si="5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133">
        <f>'СВОД 2013'!$A91</f>
        <v>0</v>
      </c>
      <c r="B91" s="3">
        <v>77</v>
      </c>
      <c r="C91" s="18"/>
      <c r="D91" s="49">
        <f>Ноябрь!E91</f>
        <v>0</v>
      </c>
      <c r="E91" s="114">
        <v>0</v>
      </c>
      <c r="F91" s="7">
        <f t="shared" si="4"/>
        <v>0</v>
      </c>
      <c r="G91" s="23">
        <f>'СВОД 2013'!$B$224</f>
        <v>3.03</v>
      </c>
      <c r="H91" s="7">
        <f t="shared" si="5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133" t="str">
        <f>'СВОД 2013'!$A92</f>
        <v>Мизрах И. Л.</v>
      </c>
      <c r="B92" s="2">
        <v>78</v>
      </c>
      <c r="C92" s="18"/>
      <c r="D92" s="49">
        <f>Ноябрь!E92</f>
        <v>0</v>
      </c>
      <c r="E92" s="114">
        <v>0</v>
      </c>
      <c r="F92" s="7">
        <f t="shared" si="4"/>
        <v>0</v>
      </c>
      <c r="G92" s="23">
        <f>'СВОД 2013'!$B$224</f>
        <v>3.03</v>
      </c>
      <c r="H92" s="7">
        <f t="shared" si="5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133" t="str">
        <f>'СВОД 2013'!$A93</f>
        <v>Столповский Е. В.</v>
      </c>
      <c r="B93" s="2">
        <v>78</v>
      </c>
      <c r="C93" s="2" t="s">
        <v>120</v>
      </c>
      <c r="D93" s="49">
        <f>Ноябрь!E93</f>
        <v>0</v>
      </c>
      <c r="E93" s="114">
        <v>0</v>
      </c>
      <c r="F93" s="7">
        <f t="shared" si="4"/>
        <v>0</v>
      </c>
      <c r="G93" s="23">
        <f>'СВОД 2013'!$B$224</f>
        <v>3.03</v>
      </c>
      <c r="H93" s="7">
        <f t="shared" si="5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133" t="str">
        <f>'СВОД 2013'!$A94</f>
        <v xml:space="preserve">Орлова А. С. </v>
      </c>
      <c r="B94" s="2">
        <v>79</v>
      </c>
      <c r="C94" s="18"/>
      <c r="D94" s="49">
        <f>Ноябрь!E94</f>
        <v>22.28</v>
      </c>
      <c r="E94" s="114">
        <v>22.28</v>
      </c>
      <c r="F94" s="7">
        <f>E94-D94</f>
        <v>0</v>
      </c>
      <c r="G94" s="23">
        <f>'СВОД 2013'!$B$224</f>
        <v>3.03</v>
      </c>
      <c r="H94" s="7">
        <f>ROUND(F94*G94,2)</f>
        <v>0</v>
      </c>
      <c r="I94" s="10">
        <v>0</v>
      </c>
      <c r="J94" s="9">
        <f>H94-I94</f>
        <v>0</v>
      </c>
    </row>
    <row r="95" spans="1:10" ht="15.95" customHeight="1" x14ac:dyDescent="0.25">
      <c r="A95" s="133" t="str">
        <f>'СВОД 2013'!$A95</f>
        <v>Белышкова А. В.</v>
      </c>
      <c r="B95" s="2">
        <v>79</v>
      </c>
      <c r="C95" s="3" t="s">
        <v>120</v>
      </c>
      <c r="D95" s="49">
        <f>Ноябрь!E95</f>
        <v>0</v>
      </c>
      <c r="E95" s="114">
        <v>0</v>
      </c>
      <c r="F95" s="7">
        <f t="shared" si="4"/>
        <v>0</v>
      </c>
      <c r="G95" s="23">
        <f>'СВОД 2013'!$B$224</f>
        <v>3.03</v>
      </c>
      <c r="H95" s="7">
        <f t="shared" si="5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133">
        <f>'СВОД 2013'!$A96</f>
        <v>0</v>
      </c>
      <c r="B96" s="2">
        <v>80</v>
      </c>
      <c r="C96" s="18"/>
      <c r="D96" s="49">
        <f>Ноябрь!E96</f>
        <v>0</v>
      </c>
      <c r="E96" s="114">
        <v>0</v>
      </c>
      <c r="F96" s="7">
        <f t="shared" si="4"/>
        <v>0</v>
      </c>
      <c r="G96" s="23">
        <f>'СВОД 2013'!$B$224</f>
        <v>3.03</v>
      </c>
      <c r="H96" s="7">
        <f t="shared" si="5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133">
        <f>'СВОД 2013'!$A97</f>
        <v>0</v>
      </c>
      <c r="B97" s="2">
        <v>81</v>
      </c>
      <c r="C97" s="18"/>
      <c r="D97" s="49">
        <f>Ноябрь!E97</f>
        <v>0</v>
      </c>
      <c r="E97" s="114">
        <v>0</v>
      </c>
      <c r="F97" s="7">
        <f t="shared" si="4"/>
        <v>0</v>
      </c>
      <c r="G97" s="23">
        <f>'СВОД 2013'!$B$224</f>
        <v>3.03</v>
      </c>
      <c r="H97" s="7">
        <f t="shared" si="5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133">
        <f>'СВОД 2013'!$A98</f>
        <v>0</v>
      </c>
      <c r="B98" s="2">
        <v>82</v>
      </c>
      <c r="C98" s="18"/>
      <c r="D98" s="49">
        <f>Ноябрь!E98</f>
        <v>0</v>
      </c>
      <c r="E98" s="114">
        <v>0</v>
      </c>
      <c r="F98" s="7">
        <f t="shared" si="4"/>
        <v>0</v>
      </c>
      <c r="G98" s="23">
        <f>'СВОД 2013'!$B$224</f>
        <v>3.03</v>
      </c>
      <c r="H98" s="7">
        <f t="shared" si="5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133">
        <f>'СВОД 2013'!$A99</f>
        <v>0</v>
      </c>
      <c r="B99" s="2">
        <v>83</v>
      </c>
      <c r="C99" s="18"/>
      <c r="D99" s="49">
        <f>Ноябрь!E99</f>
        <v>0</v>
      </c>
      <c r="E99" s="114">
        <v>0</v>
      </c>
      <c r="F99" s="7">
        <f t="shared" si="4"/>
        <v>0</v>
      </c>
      <c r="G99" s="23">
        <f>'СВОД 2013'!$B$224</f>
        <v>3.03</v>
      </c>
      <c r="H99" s="7">
        <f t="shared" si="5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133" t="str">
        <f>'СВОД 2013'!$A100</f>
        <v>Койфман К. А.</v>
      </c>
      <c r="B100" s="2">
        <v>84</v>
      </c>
      <c r="C100" s="18"/>
      <c r="D100" s="49">
        <f>Ноябрь!E100</f>
        <v>0</v>
      </c>
      <c r="E100" s="114">
        <v>0</v>
      </c>
      <c r="F100" s="7">
        <f t="shared" si="4"/>
        <v>0</v>
      </c>
      <c r="G100" s="23">
        <f>'СВОД 2013'!$B$224</f>
        <v>3.03</v>
      </c>
      <c r="H100" s="7">
        <f t="shared" si="5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133" t="str">
        <f>'СВОД 2013'!$A101</f>
        <v>Койфман К. А.</v>
      </c>
      <c r="B101" s="2">
        <v>85</v>
      </c>
      <c r="C101" s="18"/>
      <c r="D101" s="49">
        <f>Ноябрь!E101</f>
        <v>0</v>
      </c>
      <c r="E101" s="114">
        <v>0</v>
      </c>
      <c r="F101" s="7">
        <f t="shared" si="4"/>
        <v>0</v>
      </c>
      <c r="G101" s="23">
        <f>'СВОД 2013'!$B$224</f>
        <v>3.03</v>
      </c>
      <c r="H101" s="7">
        <f t="shared" si="5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133" t="str">
        <f>'СВОД 2013'!$A102</f>
        <v>Койфман К. А.</v>
      </c>
      <c r="B102" s="2">
        <v>86</v>
      </c>
      <c r="C102" s="18"/>
      <c r="D102" s="49">
        <f>Ноябрь!E102</f>
        <v>0</v>
      </c>
      <c r="E102" s="114">
        <v>0</v>
      </c>
      <c r="F102" s="7">
        <f t="shared" si="4"/>
        <v>0</v>
      </c>
      <c r="G102" s="23">
        <f>'СВОД 2013'!$B$224</f>
        <v>3.03</v>
      </c>
      <c r="H102" s="7">
        <f t="shared" si="5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133">
        <f>'СВОД 2013'!$A103</f>
        <v>0</v>
      </c>
      <c r="B103" s="2">
        <v>87</v>
      </c>
      <c r="C103" s="18"/>
      <c r="D103" s="49">
        <f>Ноябрь!E103</f>
        <v>0</v>
      </c>
      <c r="E103" s="114">
        <v>0</v>
      </c>
      <c r="F103" s="7">
        <f t="shared" si="4"/>
        <v>0</v>
      </c>
      <c r="G103" s="23">
        <f>'СВОД 2013'!$B$224</f>
        <v>3.03</v>
      </c>
      <c r="H103" s="7">
        <f t="shared" si="5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133" t="str">
        <f>'СВОД 2013'!$A104</f>
        <v>Герасимов П. В.</v>
      </c>
      <c r="B104" s="2">
        <v>88</v>
      </c>
      <c r="C104" s="18"/>
      <c r="D104" s="49">
        <f>Ноябрь!E104</f>
        <v>1068.55</v>
      </c>
      <c r="E104" s="114">
        <v>1070.1199999999999</v>
      </c>
      <c r="F104" s="7">
        <f t="shared" si="4"/>
        <v>1.5699999999999363</v>
      </c>
      <c r="G104" s="23">
        <f>'СВОД 2013'!$B$224</f>
        <v>3.03</v>
      </c>
      <c r="H104" s="7">
        <f t="shared" si="5"/>
        <v>4.76</v>
      </c>
      <c r="I104" s="10">
        <v>7800</v>
      </c>
      <c r="J104" s="9">
        <f t="shared" si="3"/>
        <v>-7795.24</v>
      </c>
    </row>
    <row r="105" spans="1:10" ht="15.95" customHeight="1" x14ac:dyDescent="0.25">
      <c r="A105" s="133" t="str">
        <f>'СВОД 2013'!$A105</f>
        <v>Сошенко В.В.</v>
      </c>
      <c r="B105" s="2">
        <v>89</v>
      </c>
      <c r="C105" s="18"/>
      <c r="D105" s="49">
        <f>Ноябрь!E105</f>
        <v>0</v>
      </c>
      <c r="E105" s="114">
        <v>0</v>
      </c>
      <c r="F105" s="7">
        <f t="shared" si="4"/>
        <v>0</v>
      </c>
      <c r="G105" s="23">
        <f>'СВОД 2013'!$B$224</f>
        <v>3.03</v>
      </c>
      <c r="H105" s="7">
        <f t="shared" si="5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133" t="str">
        <f>'СВОД 2013'!$A106</f>
        <v>Внуков С. Ю.</v>
      </c>
      <c r="B106" s="2">
        <v>90</v>
      </c>
      <c r="C106" s="18"/>
      <c r="D106" s="49">
        <f>Ноябрь!E106</f>
        <v>0</v>
      </c>
      <c r="E106" s="114">
        <v>0</v>
      </c>
      <c r="F106" s="7">
        <f t="shared" si="4"/>
        <v>0</v>
      </c>
      <c r="G106" s="23">
        <f>'СВОД 2013'!$B$224</f>
        <v>3.03</v>
      </c>
      <c r="H106" s="7">
        <f t="shared" si="5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133">
        <f>'СВОД 2013'!$A107</f>
        <v>0</v>
      </c>
      <c r="B107" s="2">
        <v>91</v>
      </c>
      <c r="C107" s="18"/>
      <c r="D107" s="49">
        <f>Ноябрь!E107</f>
        <v>0</v>
      </c>
      <c r="E107" s="114">
        <v>0</v>
      </c>
      <c r="F107" s="7">
        <f t="shared" si="4"/>
        <v>0</v>
      </c>
      <c r="G107" s="23">
        <f>'СВОД 2013'!$B$224</f>
        <v>3.03</v>
      </c>
      <c r="H107" s="7">
        <f t="shared" si="5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133">
        <f>'СВОД 2013'!$A108</f>
        <v>0</v>
      </c>
      <c r="B108" s="2">
        <v>92</v>
      </c>
      <c r="C108" s="18"/>
      <c r="D108" s="49">
        <f>Ноябрь!E108</f>
        <v>0</v>
      </c>
      <c r="E108" s="114">
        <v>0</v>
      </c>
      <c r="F108" s="7">
        <f t="shared" si="4"/>
        <v>0</v>
      </c>
      <c r="G108" s="23">
        <f>'СВОД 2013'!$B$224</f>
        <v>3.03</v>
      </c>
      <c r="H108" s="7">
        <f t="shared" si="5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133" t="str">
        <f>'СВОД 2013'!$A109</f>
        <v>Федосеева Н.И.</v>
      </c>
      <c r="B109" s="2">
        <v>93</v>
      </c>
      <c r="C109" s="18"/>
      <c r="D109" s="49">
        <f>Ноябрь!E109</f>
        <v>1044.6099999999999</v>
      </c>
      <c r="E109" s="114">
        <v>1139.1300000000001</v>
      </c>
      <c r="F109" s="7">
        <f t="shared" si="4"/>
        <v>94.520000000000209</v>
      </c>
      <c r="G109" s="23">
        <f>'СВОД 2013'!$B$224</f>
        <v>3.03</v>
      </c>
      <c r="H109" s="7">
        <f t="shared" si="5"/>
        <v>286.39999999999998</v>
      </c>
      <c r="I109" s="10">
        <f>1860.84+595.3</f>
        <v>2456.14</v>
      </c>
      <c r="J109" s="9">
        <f t="shared" si="3"/>
        <v>-2169.7399999999998</v>
      </c>
    </row>
    <row r="110" spans="1:10" ht="15.95" customHeight="1" x14ac:dyDescent="0.25">
      <c r="A110" s="133">
        <f>'СВОД 2013'!$A110</f>
        <v>0</v>
      </c>
      <c r="B110" s="2">
        <v>94</v>
      </c>
      <c r="C110" s="18"/>
      <c r="D110" s="49">
        <f>Ноябрь!E110</f>
        <v>0</v>
      </c>
      <c r="E110" s="114">
        <v>0</v>
      </c>
      <c r="F110" s="7">
        <f t="shared" si="4"/>
        <v>0</v>
      </c>
      <c r="G110" s="23">
        <f>'СВОД 2013'!$B$224</f>
        <v>3.03</v>
      </c>
      <c r="H110" s="7">
        <f t="shared" si="5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133">
        <f>'СВОД 2013'!$A111</f>
        <v>0</v>
      </c>
      <c r="B111" s="2">
        <v>95</v>
      </c>
      <c r="C111" s="18"/>
      <c r="D111" s="49">
        <f>Ноябрь!E111</f>
        <v>0</v>
      </c>
      <c r="E111" s="114">
        <v>0</v>
      </c>
      <c r="F111" s="7">
        <f t="shared" si="4"/>
        <v>0</v>
      </c>
      <c r="G111" s="23">
        <f>'СВОД 2013'!$B$224</f>
        <v>3.03</v>
      </c>
      <c r="H111" s="7">
        <f t="shared" si="5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133">
        <f>'СВОД 2013'!$A112</f>
        <v>0</v>
      </c>
      <c r="B112" s="2">
        <v>96</v>
      </c>
      <c r="C112" s="18"/>
      <c r="D112" s="49">
        <f>Ноябрь!E112</f>
        <v>0</v>
      </c>
      <c r="E112" s="114">
        <v>0</v>
      </c>
      <c r="F112" s="7">
        <f t="shared" si="4"/>
        <v>0</v>
      </c>
      <c r="G112" s="23">
        <f>'СВОД 2013'!$B$224</f>
        <v>3.03</v>
      </c>
      <c r="H112" s="7">
        <f t="shared" si="5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133">
        <f>'СВОД 2013'!$A113</f>
        <v>0</v>
      </c>
      <c r="B113" s="2">
        <v>97</v>
      </c>
      <c r="C113" s="18"/>
      <c r="D113" s="49">
        <f>Ноябрь!E113</f>
        <v>0</v>
      </c>
      <c r="E113" s="114">
        <v>0</v>
      </c>
      <c r="F113" s="7">
        <f t="shared" si="4"/>
        <v>0</v>
      </c>
      <c r="G113" s="23">
        <f>'СВОД 2013'!$B$224</f>
        <v>3.03</v>
      </c>
      <c r="H113" s="7">
        <f t="shared" si="5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133">
        <f>'СВОД 2013'!$A114</f>
        <v>0</v>
      </c>
      <c r="B114" s="2">
        <v>98</v>
      </c>
      <c r="C114" s="18"/>
      <c r="D114" s="49">
        <f>Ноябрь!E114</f>
        <v>0</v>
      </c>
      <c r="E114" s="114">
        <v>0</v>
      </c>
      <c r="F114" s="7">
        <f t="shared" si="4"/>
        <v>0</v>
      </c>
      <c r="G114" s="23">
        <f>'СВОД 2013'!$B$224</f>
        <v>3.03</v>
      </c>
      <c r="H114" s="7">
        <f t="shared" si="5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133" t="str">
        <f>'СВОД 2013'!$A115</f>
        <v>Гнилицкий М.В.</v>
      </c>
      <c r="B115" s="2">
        <v>99</v>
      </c>
      <c r="C115" s="18"/>
      <c r="D115" s="49">
        <f>Ноябрь!E115</f>
        <v>31.15</v>
      </c>
      <c r="E115" s="114">
        <v>31.66</v>
      </c>
      <c r="F115" s="7">
        <f t="shared" si="4"/>
        <v>0.51000000000000156</v>
      </c>
      <c r="G115" s="23">
        <f>'СВОД 2013'!$B$224</f>
        <v>3.03</v>
      </c>
      <c r="H115" s="7">
        <f t="shared" si="5"/>
        <v>1.55</v>
      </c>
      <c r="I115" s="10">
        <v>300</v>
      </c>
      <c r="J115" s="9">
        <f t="shared" si="3"/>
        <v>-298.45</v>
      </c>
    </row>
    <row r="116" spans="1:10" ht="15.95" customHeight="1" x14ac:dyDescent="0.25">
      <c r="A116" s="133" t="str">
        <f>'СВОД 2013'!$A116</f>
        <v>Френкель А.В.</v>
      </c>
      <c r="B116" s="2">
        <v>100</v>
      </c>
      <c r="C116" s="18"/>
      <c r="D116" s="49">
        <f>Ноябрь!E116</f>
        <v>0</v>
      </c>
      <c r="E116" s="114">
        <v>0</v>
      </c>
      <c r="F116" s="7">
        <f t="shared" si="4"/>
        <v>0</v>
      </c>
      <c r="G116" s="23">
        <f>'СВОД 2013'!$B$224</f>
        <v>3.03</v>
      </c>
      <c r="H116" s="7">
        <f t="shared" si="5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133" t="str">
        <f>'СВОД 2013'!$A117</f>
        <v>Гурьянова Н.И.</v>
      </c>
      <c r="B117" s="2">
        <v>101</v>
      </c>
      <c r="C117" s="18"/>
      <c r="D117" s="49">
        <f>Ноябрь!E117</f>
        <v>0</v>
      </c>
      <c r="E117" s="114">
        <v>0</v>
      </c>
      <c r="F117" s="7">
        <f t="shared" si="4"/>
        <v>0</v>
      </c>
      <c r="G117" s="23">
        <f>'СВОД 2013'!$B$224</f>
        <v>3.03</v>
      </c>
      <c r="H117" s="7">
        <f t="shared" si="5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133" t="str">
        <f>'СВОД 2013'!$A118</f>
        <v>Зудилов А. В.</v>
      </c>
      <c r="B118" s="2">
        <v>102</v>
      </c>
      <c r="C118" s="18"/>
      <c r="D118" s="49">
        <f>Ноябрь!E118</f>
        <v>940.13</v>
      </c>
      <c r="E118" s="114">
        <v>1633.17</v>
      </c>
      <c r="F118" s="7">
        <f t="shared" si="4"/>
        <v>693.04000000000008</v>
      </c>
      <c r="G118" s="23">
        <f>'СВОД 2013'!$B$224</f>
        <v>3.03</v>
      </c>
      <c r="H118" s="7">
        <f t="shared" si="5"/>
        <v>2099.91</v>
      </c>
      <c r="I118" s="10">
        <v>0</v>
      </c>
      <c r="J118" s="9">
        <f t="shared" si="3"/>
        <v>2099.91</v>
      </c>
    </row>
    <row r="119" spans="1:10" ht="15.95" customHeight="1" x14ac:dyDescent="0.25">
      <c r="A119" s="133" t="str">
        <f>'СВОД 2013'!$A119</f>
        <v>Ментюкова Н. В.</v>
      </c>
      <c r="B119" s="2">
        <v>103</v>
      </c>
      <c r="C119" s="18"/>
      <c r="D119" s="49">
        <f>Ноябрь!E119</f>
        <v>830.79</v>
      </c>
      <c r="E119" s="114">
        <v>1535.25</v>
      </c>
      <c r="F119" s="7">
        <f t="shared" si="4"/>
        <v>704.46</v>
      </c>
      <c r="G119" s="23">
        <f>'СВОД 2013'!$B$224</f>
        <v>3.03</v>
      </c>
      <c r="H119" s="7">
        <f t="shared" si="5"/>
        <v>2134.5100000000002</v>
      </c>
      <c r="I119" s="10">
        <f>186.95+604.97+1780.34</f>
        <v>2572.2600000000002</v>
      </c>
      <c r="J119" s="9">
        <f t="shared" si="3"/>
        <v>-437.75</v>
      </c>
    </row>
    <row r="120" spans="1:10" ht="15.95" customHeight="1" x14ac:dyDescent="0.25">
      <c r="A120" s="133" t="str">
        <f>'СВОД 2013'!$A120</f>
        <v>Волков В. И.</v>
      </c>
      <c r="B120" s="2">
        <v>104</v>
      </c>
      <c r="C120" s="18"/>
      <c r="D120" s="49">
        <f>Ноябрь!E120</f>
        <v>197.99</v>
      </c>
      <c r="E120" s="114">
        <v>398.92</v>
      </c>
      <c r="F120" s="7">
        <f t="shared" si="4"/>
        <v>200.93</v>
      </c>
      <c r="G120" s="23">
        <f>'СВОД 2013'!$B$224</f>
        <v>3.03</v>
      </c>
      <c r="H120" s="7">
        <f t="shared" si="5"/>
        <v>608.82000000000005</v>
      </c>
      <c r="I120" s="10">
        <v>0</v>
      </c>
      <c r="J120" s="9">
        <f t="shared" si="3"/>
        <v>608.82000000000005</v>
      </c>
    </row>
    <row r="121" spans="1:10" ht="15.95" customHeight="1" x14ac:dyDescent="0.25">
      <c r="A121" s="133" t="str">
        <f>'СВОД 2013'!$A121</f>
        <v>Тулупов М. М.</v>
      </c>
      <c r="B121" s="2">
        <v>105</v>
      </c>
      <c r="C121" s="18"/>
      <c r="D121" s="49">
        <f>Ноябрь!E121</f>
        <v>387.22</v>
      </c>
      <c r="E121" s="114">
        <v>621.38</v>
      </c>
      <c r="F121" s="7">
        <f t="shared" si="4"/>
        <v>234.15999999999997</v>
      </c>
      <c r="G121" s="23">
        <f>'СВОД 2013'!$B$224</f>
        <v>3.03</v>
      </c>
      <c r="H121" s="7">
        <f t="shared" si="5"/>
        <v>709.5</v>
      </c>
      <c r="I121" s="10">
        <v>0</v>
      </c>
      <c r="J121" s="9">
        <f t="shared" si="3"/>
        <v>709.5</v>
      </c>
    </row>
    <row r="122" spans="1:10" ht="15.95" customHeight="1" x14ac:dyDescent="0.25">
      <c r="A122" s="133" t="str">
        <f>'СВОД 2013'!$A122</f>
        <v>Царан Н. Ю.</v>
      </c>
      <c r="B122" s="2">
        <v>105</v>
      </c>
      <c r="C122" s="2" t="s">
        <v>120</v>
      </c>
      <c r="D122" s="49">
        <f>Ноябрь!E122</f>
        <v>17.79</v>
      </c>
      <c r="E122" s="114">
        <v>17.79</v>
      </c>
      <c r="F122" s="7">
        <f t="shared" si="4"/>
        <v>0</v>
      </c>
      <c r="G122" s="23">
        <f>'СВОД 2013'!$B$224</f>
        <v>3.03</v>
      </c>
      <c r="H122" s="7">
        <f t="shared" si="5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133" t="str">
        <f>'СВОД 2013'!$A123</f>
        <v>Лукьянец О. А.</v>
      </c>
      <c r="B123" s="2">
        <v>106</v>
      </c>
      <c r="C123" s="18"/>
      <c r="D123" s="49">
        <f>Ноябрь!E123</f>
        <v>92</v>
      </c>
      <c r="E123" s="114">
        <v>93.37</v>
      </c>
      <c r="F123" s="7">
        <f t="shared" si="4"/>
        <v>1.3700000000000045</v>
      </c>
      <c r="G123" s="23">
        <f>'СВОД 2013'!$B$224</f>
        <v>3.03</v>
      </c>
      <c r="H123" s="7">
        <f t="shared" si="5"/>
        <v>4.1500000000000004</v>
      </c>
      <c r="I123" s="10">
        <v>600</v>
      </c>
      <c r="J123" s="9">
        <f t="shared" si="3"/>
        <v>-595.85</v>
      </c>
    </row>
    <row r="124" spans="1:10" ht="15.95" customHeight="1" x14ac:dyDescent="0.25">
      <c r="A124" s="133" t="str">
        <f>'СВОД 2013'!$A124</f>
        <v>Олексеенко С. Н.</v>
      </c>
      <c r="B124" s="2">
        <v>107</v>
      </c>
      <c r="C124" s="18"/>
      <c r="D124" s="49">
        <f>Ноябрь!E124</f>
        <v>0</v>
      </c>
      <c r="E124" s="114">
        <v>0</v>
      </c>
      <c r="F124" s="7">
        <f t="shared" si="4"/>
        <v>0</v>
      </c>
      <c r="G124" s="23">
        <f>'СВОД 2013'!$B$224</f>
        <v>3.03</v>
      </c>
      <c r="H124" s="7">
        <f t="shared" si="5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133" t="str">
        <f>'СВОД 2013'!$A125</f>
        <v>Макаров М.А.</v>
      </c>
      <c r="B125" s="2">
        <v>108</v>
      </c>
      <c r="C125" s="18"/>
      <c r="D125" s="49">
        <f>Ноябрь!E125</f>
        <v>56.23</v>
      </c>
      <c r="E125" s="114">
        <v>56.23</v>
      </c>
      <c r="F125" s="7">
        <f t="shared" si="4"/>
        <v>0</v>
      </c>
      <c r="G125" s="23">
        <f>'СВОД 2013'!$B$224</f>
        <v>3.03</v>
      </c>
      <c r="H125" s="7">
        <f t="shared" si="5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133" t="str">
        <f>'СВОД 2013'!$A126</f>
        <v>Чернова Н. И.</v>
      </c>
      <c r="B126" s="2">
        <v>109</v>
      </c>
      <c r="C126" s="18"/>
      <c r="D126" s="49">
        <f>Ноябрь!E126</f>
        <v>1579.29</v>
      </c>
      <c r="E126" s="114">
        <v>2598.9299999999998</v>
      </c>
      <c r="F126" s="7">
        <f t="shared" si="4"/>
        <v>1019.6399999999999</v>
      </c>
      <c r="G126" s="23">
        <f>'СВОД 2013'!$B$224</f>
        <v>3.03</v>
      </c>
      <c r="H126" s="7">
        <f t="shared" si="5"/>
        <v>3089.51</v>
      </c>
      <c r="I126" s="10">
        <v>1685.62</v>
      </c>
      <c r="J126" s="9">
        <f t="shared" si="3"/>
        <v>1403.8900000000003</v>
      </c>
    </row>
    <row r="127" spans="1:10" ht="15.95" customHeight="1" x14ac:dyDescent="0.25">
      <c r="A127" s="133" t="str">
        <f>'СВОД 2013'!$A127</f>
        <v>Мирошниченко И. А.</v>
      </c>
      <c r="B127" s="2">
        <v>109</v>
      </c>
      <c r="C127" s="2" t="s">
        <v>120</v>
      </c>
      <c r="D127" s="49">
        <f>Ноябрь!E127</f>
        <v>2.86</v>
      </c>
      <c r="E127" s="114">
        <v>2.86</v>
      </c>
      <c r="F127" s="7">
        <f>E127-D127</f>
        <v>0</v>
      </c>
      <c r="G127" s="23">
        <f>'СВОД 2013'!$B$224</f>
        <v>3.03</v>
      </c>
      <c r="H127" s="7">
        <f t="shared" si="5"/>
        <v>0</v>
      </c>
      <c r="I127" s="10">
        <v>0</v>
      </c>
      <c r="J127" s="9">
        <f>H127-I127</f>
        <v>0</v>
      </c>
    </row>
    <row r="128" spans="1:10" ht="15.95" customHeight="1" x14ac:dyDescent="0.25">
      <c r="A128" s="133" t="str">
        <f>'СВОД 2013'!$A128</f>
        <v>Шашкин Ю. Л.</v>
      </c>
      <c r="B128" s="2">
        <v>110</v>
      </c>
      <c r="C128" s="18"/>
      <c r="D128" s="49">
        <f>Ноябрь!E128</f>
        <v>679.88</v>
      </c>
      <c r="E128" s="114">
        <v>679.88</v>
      </c>
      <c r="F128" s="7">
        <f t="shared" si="4"/>
        <v>0</v>
      </c>
      <c r="G128" s="23">
        <f>'СВОД 2013'!$B$224</f>
        <v>3.03</v>
      </c>
      <c r="H128" s="7">
        <f t="shared" si="5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133" t="str">
        <f>'СВОД 2013'!$A129</f>
        <v>Байкова Н. В.</v>
      </c>
      <c r="B129" s="2">
        <v>111</v>
      </c>
      <c r="C129" s="18"/>
      <c r="D129" s="49">
        <f>Ноябрь!E129</f>
        <v>2.34</v>
      </c>
      <c r="E129" s="114">
        <v>2.34</v>
      </c>
      <c r="F129" s="7">
        <f t="shared" si="4"/>
        <v>0</v>
      </c>
      <c r="G129" s="23">
        <f>'СВОД 2013'!$B$224</f>
        <v>3.03</v>
      </c>
      <c r="H129" s="7">
        <f t="shared" si="5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133" t="str">
        <f>'СВОД 2013'!$A130</f>
        <v>Митюкова Н.Ю.</v>
      </c>
      <c r="B130" s="2">
        <v>112</v>
      </c>
      <c r="C130" s="18"/>
      <c r="D130" s="49">
        <f>Ноябрь!E130</f>
        <v>323.36</v>
      </c>
      <c r="E130" s="114">
        <v>323.36</v>
      </c>
      <c r="F130" s="7">
        <f t="shared" si="4"/>
        <v>0</v>
      </c>
      <c r="G130" s="23">
        <f>'СВОД 2013'!$B$224</f>
        <v>3.03</v>
      </c>
      <c r="H130" s="7">
        <f t="shared" si="5"/>
        <v>0</v>
      </c>
      <c r="I130" s="10">
        <v>0</v>
      </c>
      <c r="J130" s="9">
        <f t="shared" ref="J130:J193" si="6">H130-I130</f>
        <v>0</v>
      </c>
    </row>
    <row r="131" spans="1:10" ht="15.95" customHeight="1" x14ac:dyDescent="0.25">
      <c r="A131" s="133" t="str">
        <f>'СВОД 2013'!$A131</f>
        <v>Померанцев С.И.</v>
      </c>
      <c r="B131" s="2">
        <v>113</v>
      </c>
      <c r="C131" s="18"/>
      <c r="D131" s="49">
        <f>Ноябрь!E131</f>
        <v>433.29</v>
      </c>
      <c r="E131" s="114">
        <v>433.29</v>
      </c>
      <c r="F131" s="7">
        <f t="shared" si="4"/>
        <v>0</v>
      </c>
      <c r="G131" s="23">
        <f>'СВОД 2013'!$B$224</f>
        <v>3.03</v>
      </c>
      <c r="H131" s="7">
        <f t="shared" si="5"/>
        <v>0</v>
      </c>
      <c r="I131" s="10">
        <v>0</v>
      </c>
      <c r="J131" s="9">
        <f t="shared" si="6"/>
        <v>0</v>
      </c>
    </row>
    <row r="132" spans="1:10" ht="15.95" customHeight="1" x14ac:dyDescent="0.25">
      <c r="A132" s="133" t="str">
        <f>'СВОД 2013'!$A132</f>
        <v>Карпов И. Н.</v>
      </c>
      <c r="B132" s="2">
        <v>114</v>
      </c>
      <c r="C132" s="18"/>
      <c r="D132" s="49">
        <f>Ноябрь!E132</f>
        <v>0</v>
      </c>
      <c r="E132" s="114">
        <v>0</v>
      </c>
      <c r="F132" s="7">
        <f t="shared" ref="F132:F195" si="7">E132-D132</f>
        <v>0</v>
      </c>
      <c r="G132" s="23">
        <f>'СВОД 2013'!$B$224</f>
        <v>3.03</v>
      </c>
      <c r="H132" s="7">
        <f t="shared" ref="H132:H195" si="8">ROUND(F132*G132,2)</f>
        <v>0</v>
      </c>
      <c r="I132" s="10">
        <v>0</v>
      </c>
      <c r="J132" s="9">
        <f t="shared" si="6"/>
        <v>0</v>
      </c>
    </row>
    <row r="133" spans="1:10" ht="15.95" customHeight="1" x14ac:dyDescent="0.25">
      <c r="A133" s="133" t="str">
        <f>'СВОД 2013'!$A134</f>
        <v>Ваганова Л. М.</v>
      </c>
      <c r="B133" s="2">
        <v>115</v>
      </c>
      <c r="C133" s="2" t="s">
        <v>120</v>
      </c>
      <c r="D133" s="49">
        <f>Ноябрь!E134</f>
        <v>0</v>
      </c>
      <c r="E133" s="114">
        <v>0</v>
      </c>
      <c r="F133" s="7">
        <f t="shared" si="7"/>
        <v>0</v>
      </c>
      <c r="G133" s="23">
        <f>'СВОД 2013'!$B$224</f>
        <v>3.03</v>
      </c>
      <c r="H133" s="7">
        <f t="shared" si="8"/>
        <v>0</v>
      </c>
      <c r="I133" s="10">
        <v>0</v>
      </c>
      <c r="J133" s="9">
        <f t="shared" si="6"/>
        <v>0</v>
      </c>
    </row>
    <row r="134" spans="1:10" ht="15.95" customHeight="1" x14ac:dyDescent="0.25">
      <c r="A134" s="133" t="str">
        <f>'СВОД 2013'!$A133</f>
        <v>Гудзь Д. С.</v>
      </c>
      <c r="B134" s="2">
        <v>115</v>
      </c>
      <c r="C134" s="18"/>
      <c r="D134" s="49">
        <f>Ноябрь!E133</f>
        <v>0</v>
      </c>
      <c r="E134" s="114">
        <v>0</v>
      </c>
      <c r="F134" s="7">
        <f t="shared" si="7"/>
        <v>0</v>
      </c>
      <c r="G134" s="23">
        <f>'СВОД 2013'!$B$224</f>
        <v>3.03</v>
      </c>
      <c r="H134" s="7">
        <f t="shared" si="8"/>
        <v>0</v>
      </c>
      <c r="I134" s="10">
        <v>0</v>
      </c>
      <c r="J134" s="9">
        <f t="shared" si="6"/>
        <v>0</v>
      </c>
    </row>
    <row r="135" spans="1:10" ht="15.95" customHeight="1" x14ac:dyDescent="0.25">
      <c r="A135" s="133" t="str">
        <f>'СВОД 2013'!$A135</f>
        <v>Силкина В.Н.</v>
      </c>
      <c r="B135" s="2">
        <v>116</v>
      </c>
      <c r="C135" s="18"/>
      <c r="D135" s="49">
        <f>Ноябрь!E135</f>
        <v>0.72</v>
      </c>
      <c r="E135" s="114">
        <v>0.72</v>
      </c>
      <c r="F135" s="7">
        <f t="shared" si="7"/>
        <v>0</v>
      </c>
      <c r="G135" s="23">
        <f>'СВОД 2013'!$B$224</f>
        <v>3.03</v>
      </c>
      <c r="H135" s="7">
        <f t="shared" si="8"/>
        <v>0</v>
      </c>
      <c r="I135" s="10">
        <v>0</v>
      </c>
      <c r="J135" s="9">
        <f t="shared" si="6"/>
        <v>0</v>
      </c>
    </row>
    <row r="136" spans="1:10" ht="15.95" customHeight="1" x14ac:dyDescent="0.25">
      <c r="A136" s="133" t="str">
        <f>'СВОД 2013'!$A136</f>
        <v>Ягудина Г. Р.</v>
      </c>
      <c r="B136" s="2">
        <v>117</v>
      </c>
      <c r="C136" s="18"/>
      <c r="D136" s="49">
        <f>Ноябрь!E136</f>
        <v>64.900000000000006</v>
      </c>
      <c r="E136" s="114">
        <v>64.900000000000006</v>
      </c>
      <c r="F136" s="7">
        <f t="shared" si="7"/>
        <v>0</v>
      </c>
      <c r="G136" s="23">
        <f>'СВОД 2013'!$B$224</f>
        <v>3.03</v>
      </c>
      <c r="H136" s="7">
        <f t="shared" si="8"/>
        <v>0</v>
      </c>
      <c r="I136" s="10">
        <v>617.96</v>
      </c>
      <c r="J136" s="9">
        <f t="shared" si="6"/>
        <v>-617.96</v>
      </c>
    </row>
    <row r="137" spans="1:10" ht="15.95" customHeight="1" x14ac:dyDescent="0.25">
      <c r="A137" s="133" t="str">
        <f>'СВОД 2013'!$A137</f>
        <v>Журавлев Н.В.</v>
      </c>
      <c r="B137" s="2">
        <v>117</v>
      </c>
      <c r="C137" s="2" t="s">
        <v>120</v>
      </c>
      <c r="D137" s="49">
        <f>Ноябрь!E137</f>
        <v>0</v>
      </c>
      <c r="E137" s="114">
        <v>0</v>
      </c>
      <c r="F137" s="7">
        <f>E137-D137</f>
        <v>0</v>
      </c>
      <c r="G137" s="23">
        <f>'СВОД 2013'!$B$224</f>
        <v>3.03</v>
      </c>
      <c r="H137" s="7">
        <f t="shared" si="8"/>
        <v>0</v>
      </c>
      <c r="I137" s="10">
        <v>0</v>
      </c>
      <c r="J137" s="9">
        <f>H137-I137</f>
        <v>0</v>
      </c>
    </row>
    <row r="138" spans="1:10" ht="15.95" customHeight="1" x14ac:dyDescent="0.25">
      <c r="A138" s="133" t="str">
        <f>'СВОД 2013'!$A138</f>
        <v>Волобуев П. Ю.</v>
      </c>
      <c r="B138" s="2">
        <v>118</v>
      </c>
      <c r="C138" s="18"/>
      <c r="D138" s="49">
        <f>Ноябрь!E138</f>
        <v>59.38</v>
      </c>
      <c r="E138" s="114">
        <v>59.38</v>
      </c>
      <c r="F138" s="7">
        <f t="shared" si="7"/>
        <v>0</v>
      </c>
      <c r="G138" s="23">
        <f>'СВОД 2013'!$B$224</f>
        <v>3.03</v>
      </c>
      <c r="H138" s="7">
        <f t="shared" si="8"/>
        <v>0</v>
      </c>
      <c r="I138" s="10">
        <v>0</v>
      </c>
      <c r="J138" s="9">
        <f t="shared" si="6"/>
        <v>0</v>
      </c>
    </row>
    <row r="139" spans="1:10" ht="15.95" customHeight="1" x14ac:dyDescent="0.25">
      <c r="A139" s="133" t="str">
        <f>'СВОД 2013'!$A140</f>
        <v>Иванников И. В.</v>
      </c>
      <c r="B139" s="2">
        <v>119</v>
      </c>
      <c r="C139" s="2" t="s">
        <v>120</v>
      </c>
      <c r="D139" s="49">
        <f>Ноябрь!E140</f>
        <v>0</v>
      </c>
      <c r="E139" s="114">
        <v>0</v>
      </c>
      <c r="F139" s="7">
        <f t="shared" si="7"/>
        <v>0</v>
      </c>
      <c r="G139" s="23">
        <f>'СВОД 2013'!$B$224</f>
        <v>3.03</v>
      </c>
      <c r="H139" s="7">
        <f t="shared" si="8"/>
        <v>0</v>
      </c>
      <c r="I139" s="10">
        <v>0</v>
      </c>
      <c r="J139" s="9">
        <f t="shared" si="6"/>
        <v>0</v>
      </c>
    </row>
    <row r="140" spans="1:10" ht="15.95" customHeight="1" x14ac:dyDescent="0.25">
      <c r="A140" s="133" t="str">
        <f>'СВОД 2013'!$A139</f>
        <v>Колескин С. А.</v>
      </c>
      <c r="B140" s="2">
        <v>119</v>
      </c>
      <c r="C140" s="18"/>
      <c r="D140" s="49">
        <f>Ноябрь!E139</f>
        <v>0</v>
      </c>
      <c r="E140" s="114">
        <v>0</v>
      </c>
      <c r="F140" s="7">
        <f t="shared" si="7"/>
        <v>0</v>
      </c>
      <c r="G140" s="23">
        <f>'СВОД 2013'!$B$224</f>
        <v>3.03</v>
      </c>
      <c r="H140" s="7">
        <f t="shared" si="8"/>
        <v>0</v>
      </c>
      <c r="I140" s="10">
        <v>0</v>
      </c>
      <c r="J140" s="9">
        <f t="shared" si="6"/>
        <v>0</v>
      </c>
    </row>
    <row r="141" spans="1:10" ht="15.95" customHeight="1" x14ac:dyDescent="0.25">
      <c r="A141" s="133" t="str">
        <f>'СВОД 2013'!$A141</f>
        <v>Якубов А. Ф.</v>
      </c>
      <c r="B141" s="2">
        <v>120</v>
      </c>
      <c r="C141" s="18"/>
      <c r="D141" s="49">
        <f>Ноябрь!E141</f>
        <v>230.36</v>
      </c>
      <c r="E141" s="114">
        <v>230.36</v>
      </c>
      <c r="F141" s="7">
        <f t="shared" si="7"/>
        <v>0</v>
      </c>
      <c r="G141" s="23">
        <f>'СВОД 2013'!$B$224</f>
        <v>3.03</v>
      </c>
      <c r="H141" s="7">
        <f t="shared" si="8"/>
        <v>0</v>
      </c>
      <c r="I141" s="10">
        <v>0</v>
      </c>
      <c r="J141" s="9">
        <f t="shared" si="6"/>
        <v>0</v>
      </c>
    </row>
    <row r="142" spans="1:10" ht="15.95" customHeight="1" x14ac:dyDescent="0.25">
      <c r="A142" s="133" t="str">
        <f>'СВОД 2013'!$A142</f>
        <v>Ефимова Л. А.</v>
      </c>
      <c r="B142" s="2">
        <v>121</v>
      </c>
      <c r="C142" s="18"/>
      <c r="D142" s="49">
        <f>Ноябрь!E142</f>
        <v>6.65</v>
      </c>
      <c r="E142" s="114">
        <v>6.81</v>
      </c>
      <c r="F142" s="7">
        <f t="shared" si="7"/>
        <v>0.15999999999999925</v>
      </c>
      <c r="G142" s="23">
        <f>'СВОД 2013'!$B$224</f>
        <v>3.03</v>
      </c>
      <c r="H142" s="7">
        <f t="shared" si="8"/>
        <v>0.48</v>
      </c>
      <c r="I142" s="10">
        <v>0</v>
      </c>
      <c r="J142" s="9">
        <f t="shared" si="6"/>
        <v>0.48</v>
      </c>
    </row>
    <row r="143" spans="1:10" ht="15.95" customHeight="1" x14ac:dyDescent="0.25">
      <c r="A143" s="133" t="str">
        <f>'СВОД 2013'!$A143</f>
        <v>Гудзь В. Г.</v>
      </c>
      <c r="B143" s="2">
        <v>122</v>
      </c>
      <c r="C143" s="18"/>
      <c r="D143" s="49">
        <f>Ноябрь!E143</f>
        <v>95.93</v>
      </c>
      <c r="E143" s="114">
        <v>95.95</v>
      </c>
      <c r="F143" s="7">
        <f t="shared" si="7"/>
        <v>1.9999999999996021E-2</v>
      </c>
      <c r="G143" s="23">
        <f>'СВОД 2013'!$B$224</f>
        <v>3.03</v>
      </c>
      <c r="H143" s="7">
        <f t="shared" si="8"/>
        <v>0.06</v>
      </c>
      <c r="I143" s="10">
        <v>0</v>
      </c>
      <c r="J143" s="9">
        <f t="shared" si="6"/>
        <v>0.06</v>
      </c>
    </row>
    <row r="144" spans="1:10" ht="15.95" customHeight="1" x14ac:dyDescent="0.25">
      <c r="A144" s="133" t="str">
        <f>'СВОД 2013'!$A144</f>
        <v>Бирюкова С.А.</v>
      </c>
      <c r="B144" s="2">
        <v>123</v>
      </c>
      <c r="C144" s="18"/>
      <c r="D144" s="49">
        <f>Ноябрь!E144</f>
        <v>34.729999999999997</v>
      </c>
      <c r="E144" s="114">
        <v>37.380000000000003</v>
      </c>
      <c r="F144" s="7">
        <f t="shared" si="7"/>
        <v>2.6500000000000057</v>
      </c>
      <c r="G144" s="23">
        <f>'СВОД 2013'!$B$224</f>
        <v>3.03</v>
      </c>
      <c r="H144" s="7">
        <f t="shared" si="8"/>
        <v>8.0299999999999994</v>
      </c>
      <c r="I144" s="10">
        <v>200</v>
      </c>
      <c r="J144" s="9">
        <f t="shared" si="6"/>
        <v>-191.97</v>
      </c>
    </row>
    <row r="145" spans="1:10" ht="15.95" customHeight="1" x14ac:dyDescent="0.25">
      <c r="A145" s="133" t="str">
        <f>'СВОД 2013'!$A145</f>
        <v>Трушина Н. Г.</v>
      </c>
      <c r="B145" s="2">
        <v>124</v>
      </c>
      <c r="C145" s="18"/>
      <c r="D145" s="49">
        <f>Ноябрь!E145</f>
        <v>230.83</v>
      </c>
      <c r="E145" s="114">
        <v>272.8</v>
      </c>
      <c r="F145" s="7">
        <f t="shared" si="7"/>
        <v>41.97</v>
      </c>
      <c r="G145" s="23">
        <f>'СВОД 2013'!$B$224</f>
        <v>3.03</v>
      </c>
      <c r="H145" s="7">
        <f t="shared" si="8"/>
        <v>127.17</v>
      </c>
      <c r="I145" s="10">
        <v>0</v>
      </c>
      <c r="J145" s="9">
        <f t="shared" si="6"/>
        <v>127.17</v>
      </c>
    </row>
    <row r="146" spans="1:10" ht="15.95" customHeight="1" x14ac:dyDescent="0.25">
      <c r="A146" s="133" t="str">
        <f>'СВОД 2013'!$A146</f>
        <v>Гордиенко Л.Б.</v>
      </c>
      <c r="B146" s="2">
        <v>125</v>
      </c>
      <c r="C146" s="18"/>
      <c r="D146" s="49">
        <f>Ноябрь!E146</f>
        <v>1078.3699999999999</v>
      </c>
      <c r="E146" s="114">
        <v>1176.3800000000001</v>
      </c>
      <c r="F146" s="7">
        <f t="shared" si="7"/>
        <v>98.010000000000218</v>
      </c>
      <c r="G146" s="23">
        <f>'СВОД 2013'!$B$224</f>
        <v>3.03</v>
      </c>
      <c r="H146" s="7">
        <f t="shared" si="8"/>
        <v>296.97000000000003</v>
      </c>
      <c r="I146" s="10">
        <v>1159.68</v>
      </c>
      <c r="J146" s="9">
        <f t="shared" si="6"/>
        <v>-862.71</v>
      </c>
    </row>
    <row r="147" spans="1:10" ht="15.95" customHeight="1" x14ac:dyDescent="0.25">
      <c r="A147" s="133" t="str">
        <f>'СВОД 2013'!$A147</f>
        <v>Михайлова Е. А.</v>
      </c>
      <c r="B147" s="2">
        <v>126</v>
      </c>
      <c r="C147" s="18"/>
      <c r="D147" s="49">
        <v>1.69</v>
      </c>
      <c r="E147" s="114">
        <v>21.04</v>
      </c>
      <c r="F147" s="7">
        <f t="shared" si="7"/>
        <v>19.349999999999998</v>
      </c>
      <c r="G147" s="23">
        <f>'СВОД 2013'!$B$224</f>
        <v>3.03</v>
      </c>
      <c r="H147" s="7">
        <f t="shared" si="8"/>
        <v>58.63</v>
      </c>
      <c r="I147" s="10">
        <v>0</v>
      </c>
      <c r="J147" s="9">
        <f t="shared" si="6"/>
        <v>58.63</v>
      </c>
    </row>
    <row r="148" spans="1:10" ht="15.95" customHeight="1" x14ac:dyDescent="0.25">
      <c r="A148" s="133" t="str">
        <f>'СВОД 2013'!$A148</f>
        <v>Демина Н. С.</v>
      </c>
      <c r="B148" s="2">
        <v>127</v>
      </c>
      <c r="C148" s="18"/>
      <c r="D148" s="49">
        <f>Ноябрь!E148</f>
        <v>0</v>
      </c>
      <c r="E148" s="114">
        <v>0</v>
      </c>
      <c r="F148" s="7">
        <f t="shared" si="7"/>
        <v>0</v>
      </c>
      <c r="G148" s="23">
        <f>'СВОД 2013'!$B$224</f>
        <v>3.03</v>
      </c>
      <c r="H148" s="7">
        <f t="shared" si="8"/>
        <v>0</v>
      </c>
      <c r="I148" s="10">
        <v>0</v>
      </c>
      <c r="J148" s="9">
        <f t="shared" si="6"/>
        <v>0</v>
      </c>
    </row>
    <row r="149" spans="1:10" ht="15.95" customHeight="1" x14ac:dyDescent="0.25">
      <c r="A149" s="133" t="str">
        <f>'СВОД 2013'!$A149</f>
        <v>Абинякин М. А.</v>
      </c>
      <c r="B149" s="2">
        <v>128</v>
      </c>
      <c r="C149" s="18"/>
      <c r="D149" s="49">
        <f>Ноябрь!E149</f>
        <v>0</v>
      </c>
      <c r="E149" s="114">
        <v>0</v>
      </c>
      <c r="F149" s="7">
        <f t="shared" si="7"/>
        <v>0</v>
      </c>
      <c r="G149" s="23">
        <f>'СВОД 2013'!$B$224</f>
        <v>3.03</v>
      </c>
      <c r="H149" s="7">
        <f t="shared" si="8"/>
        <v>0</v>
      </c>
      <c r="I149" s="10">
        <v>0</v>
      </c>
      <c r="J149" s="9">
        <f t="shared" si="6"/>
        <v>0</v>
      </c>
    </row>
    <row r="150" spans="1:10" ht="15.95" customHeight="1" x14ac:dyDescent="0.25">
      <c r="A150" s="133" t="str">
        <f>'СВОД 2013'!$A150</f>
        <v>Богданович К. Н.</v>
      </c>
      <c r="B150" s="2">
        <v>129</v>
      </c>
      <c r="C150" s="18"/>
      <c r="D150" s="49">
        <f>Ноябрь!E150</f>
        <v>0</v>
      </c>
      <c r="E150" s="114">
        <v>0</v>
      </c>
      <c r="F150" s="7">
        <f t="shared" si="7"/>
        <v>0</v>
      </c>
      <c r="G150" s="23">
        <f>'СВОД 2013'!$B$224</f>
        <v>3.03</v>
      </c>
      <c r="H150" s="7">
        <f t="shared" si="8"/>
        <v>0</v>
      </c>
      <c r="I150" s="10">
        <v>0</v>
      </c>
      <c r="J150" s="9">
        <f t="shared" si="6"/>
        <v>0</v>
      </c>
    </row>
    <row r="151" spans="1:10" ht="15.95" customHeight="1" x14ac:dyDescent="0.25">
      <c r="A151" s="133" t="str">
        <f>'СВОД 2013'!$A151</f>
        <v>Богданович Н. Н.</v>
      </c>
      <c r="B151" s="2">
        <v>130</v>
      </c>
      <c r="C151" s="18"/>
      <c r="D151" s="49">
        <f>Ноябрь!E151</f>
        <v>1376.42</v>
      </c>
      <c r="E151" s="114">
        <v>1479.94</v>
      </c>
      <c r="F151" s="7">
        <f t="shared" si="7"/>
        <v>103.51999999999998</v>
      </c>
      <c r="G151" s="23">
        <f>'СВОД 2013'!$B$224</f>
        <v>3.03</v>
      </c>
      <c r="H151" s="7">
        <f t="shared" si="8"/>
        <v>313.67</v>
      </c>
      <c r="I151" s="10">
        <v>0</v>
      </c>
      <c r="J151" s="9">
        <f t="shared" si="6"/>
        <v>313.67</v>
      </c>
    </row>
    <row r="152" spans="1:10" ht="15.95" customHeight="1" x14ac:dyDescent="0.25">
      <c r="A152" s="133" t="str">
        <f>'СВОД 2013'!$A152</f>
        <v>Богданович Н. Н.</v>
      </c>
      <c r="B152" s="2">
        <v>131</v>
      </c>
      <c r="C152" s="18"/>
      <c r="D152" s="49">
        <f>Ноябрь!E152</f>
        <v>0</v>
      </c>
      <c r="E152" s="114">
        <v>0</v>
      </c>
      <c r="F152" s="7">
        <f t="shared" si="7"/>
        <v>0</v>
      </c>
      <c r="G152" s="23">
        <f>'СВОД 2013'!$B$224</f>
        <v>3.03</v>
      </c>
      <c r="H152" s="7">
        <f t="shared" si="8"/>
        <v>0</v>
      </c>
      <c r="I152" s="10">
        <v>0</v>
      </c>
      <c r="J152" s="9">
        <f t="shared" si="6"/>
        <v>0</v>
      </c>
    </row>
    <row r="153" spans="1:10" ht="15.95" customHeight="1" x14ac:dyDescent="0.25">
      <c r="A153" s="133" t="str">
        <f>'СВОД 2013'!$A153</f>
        <v>Петров С. М.</v>
      </c>
      <c r="B153" s="2">
        <v>132</v>
      </c>
      <c r="C153" s="18"/>
      <c r="D153" s="49">
        <f>Ноябрь!E153</f>
        <v>0</v>
      </c>
      <c r="E153" s="114">
        <v>0</v>
      </c>
      <c r="F153" s="7">
        <f t="shared" si="7"/>
        <v>0</v>
      </c>
      <c r="G153" s="23">
        <f>'СВОД 2013'!$B$224</f>
        <v>3.03</v>
      </c>
      <c r="H153" s="7">
        <f t="shared" si="8"/>
        <v>0</v>
      </c>
      <c r="I153" s="10">
        <v>0</v>
      </c>
      <c r="J153" s="9">
        <f t="shared" si="6"/>
        <v>0</v>
      </c>
    </row>
    <row r="154" spans="1:10" ht="15.95" customHeight="1" x14ac:dyDescent="0.25">
      <c r="A154" s="133">
        <f>'СВОД 2013'!$A154</f>
        <v>0</v>
      </c>
      <c r="B154" s="2">
        <v>133</v>
      </c>
      <c r="C154" s="18"/>
      <c r="D154" s="49">
        <f>Ноябрь!E154</f>
        <v>0</v>
      </c>
      <c r="E154" s="114">
        <v>0</v>
      </c>
      <c r="F154" s="7">
        <f t="shared" si="7"/>
        <v>0</v>
      </c>
      <c r="G154" s="23">
        <f>'СВОД 2013'!$B$224</f>
        <v>3.03</v>
      </c>
      <c r="H154" s="7">
        <f t="shared" si="8"/>
        <v>0</v>
      </c>
      <c r="I154" s="10">
        <v>0</v>
      </c>
      <c r="J154" s="9">
        <f t="shared" si="6"/>
        <v>0</v>
      </c>
    </row>
    <row r="155" spans="1:10" ht="15.95" customHeight="1" x14ac:dyDescent="0.25">
      <c r="A155" s="133">
        <f>'СВОД 2013'!$A155</f>
        <v>0</v>
      </c>
      <c r="B155" s="2">
        <v>134</v>
      </c>
      <c r="C155" s="18"/>
      <c r="D155" s="49">
        <f>Ноябрь!E155</f>
        <v>0</v>
      </c>
      <c r="E155" s="114">
        <v>0</v>
      </c>
      <c r="F155" s="7">
        <f t="shared" si="7"/>
        <v>0</v>
      </c>
      <c r="G155" s="23">
        <f>'СВОД 2013'!$B$224</f>
        <v>3.03</v>
      </c>
      <c r="H155" s="7">
        <f t="shared" si="8"/>
        <v>0</v>
      </c>
      <c r="I155" s="10">
        <v>0</v>
      </c>
      <c r="J155" s="9">
        <f t="shared" si="6"/>
        <v>0</v>
      </c>
    </row>
    <row r="156" spans="1:10" ht="15.95" customHeight="1" x14ac:dyDescent="0.25">
      <c r="A156" s="133" t="str">
        <f>'СВОД 2013'!$A156</f>
        <v>Парамонова С. Н.</v>
      </c>
      <c r="B156" s="2">
        <v>135</v>
      </c>
      <c r="C156" s="18"/>
      <c r="D156" s="96">
        <f>Ноябрь!E156</f>
        <v>24.5</v>
      </c>
      <c r="E156" s="143">
        <v>26.75</v>
      </c>
      <c r="F156" s="7">
        <f t="shared" si="7"/>
        <v>2.25</v>
      </c>
      <c r="G156" s="23">
        <f>'СВОД 2013'!$B$224</f>
        <v>3.03</v>
      </c>
      <c r="H156" s="7">
        <f t="shared" si="8"/>
        <v>6.82</v>
      </c>
      <c r="I156" s="10">
        <v>0</v>
      </c>
      <c r="J156" s="9">
        <f t="shared" si="6"/>
        <v>6.82</v>
      </c>
    </row>
    <row r="157" spans="1:10" ht="15.95" customHeight="1" x14ac:dyDescent="0.25">
      <c r="A157" s="133">
        <f>'СВОД 2013'!$A157</f>
        <v>0</v>
      </c>
      <c r="B157" s="2">
        <v>136</v>
      </c>
      <c r="C157" s="18"/>
      <c r="D157" s="49">
        <f>Ноябрь!E157</f>
        <v>0</v>
      </c>
      <c r="E157" s="114">
        <v>0</v>
      </c>
      <c r="F157" s="7">
        <f t="shared" si="7"/>
        <v>0</v>
      </c>
      <c r="G157" s="23">
        <f>'СВОД 2013'!$B$224</f>
        <v>3.03</v>
      </c>
      <c r="H157" s="7">
        <f t="shared" si="8"/>
        <v>0</v>
      </c>
      <c r="I157" s="10">
        <v>0</v>
      </c>
      <c r="J157" s="9">
        <f t="shared" si="6"/>
        <v>0</v>
      </c>
    </row>
    <row r="158" spans="1:10" ht="15.95" customHeight="1" x14ac:dyDescent="0.25">
      <c r="A158" s="133">
        <f>'СВОД 2013'!$A158</f>
        <v>0</v>
      </c>
      <c r="B158" s="2">
        <v>137</v>
      </c>
      <c r="C158" s="18"/>
      <c r="D158" s="49">
        <f>Ноябрь!E158</f>
        <v>0</v>
      </c>
      <c r="E158" s="114">
        <v>0</v>
      </c>
      <c r="F158" s="7">
        <f t="shared" si="7"/>
        <v>0</v>
      </c>
      <c r="G158" s="23">
        <f>'СВОД 2013'!$B$224</f>
        <v>3.03</v>
      </c>
      <c r="H158" s="7">
        <f t="shared" si="8"/>
        <v>0</v>
      </c>
      <c r="I158" s="10">
        <v>0</v>
      </c>
      <c r="J158" s="9">
        <f t="shared" si="6"/>
        <v>0</v>
      </c>
    </row>
    <row r="159" spans="1:10" ht="15.95" customHeight="1" x14ac:dyDescent="0.25">
      <c r="A159" s="133">
        <f>'СВОД 2013'!$A159</f>
        <v>0</v>
      </c>
      <c r="B159" s="2">
        <v>138</v>
      </c>
      <c r="C159" s="18"/>
      <c r="D159" s="49">
        <f>Ноябрь!E159</f>
        <v>0</v>
      </c>
      <c r="E159" s="114">
        <v>0</v>
      </c>
      <c r="F159" s="7">
        <f t="shared" si="7"/>
        <v>0</v>
      </c>
      <c r="G159" s="23">
        <f>'СВОД 2013'!$B$224</f>
        <v>3.03</v>
      </c>
      <c r="H159" s="7">
        <f t="shared" si="8"/>
        <v>0</v>
      </c>
      <c r="I159" s="10">
        <v>0</v>
      </c>
      <c r="J159" s="9">
        <f t="shared" si="6"/>
        <v>0</v>
      </c>
    </row>
    <row r="160" spans="1:10" ht="15.95" customHeight="1" x14ac:dyDescent="0.25">
      <c r="A160" s="133" t="str">
        <f>'СВОД 2013'!$A160</f>
        <v>Клепикова Е. В.</v>
      </c>
      <c r="B160" s="2">
        <v>139</v>
      </c>
      <c r="C160" s="18"/>
      <c r="D160" s="49">
        <f>Ноябрь!E160</f>
        <v>0</v>
      </c>
      <c r="E160" s="114">
        <v>0</v>
      </c>
      <c r="F160" s="7">
        <f t="shared" si="7"/>
        <v>0</v>
      </c>
      <c r="G160" s="23">
        <f>'СВОД 2013'!$B$224</f>
        <v>3.03</v>
      </c>
      <c r="H160" s="7">
        <f t="shared" si="8"/>
        <v>0</v>
      </c>
      <c r="I160" s="10">
        <v>0</v>
      </c>
      <c r="J160" s="9">
        <f t="shared" si="6"/>
        <v>0</v>
      </c>
    </row>
    <row r="161" spans="1:10" ht="15.95" customHeight="1" x14ac:dyDescent="0.25">
      <c r="A161" s="133" t="str">
        <f>'СВОД 2013'!$A162</f>
        <v>Петропавловская О. В.</v>
      </c>
      <c r="B161" s="2">
        <v>140</v>
      </c>
      <c r="C161" s="3" t="s">
        <v>120</v>
      </c>
      <c r="D161" s="49">
        <f>Ноябрь!E162</f>
        <v>0</v>
      </c>
      <c r="E161" s="114">
        <v>0</v>
      </c>
      <c r="F161" s="7">
        <f t="shared" si="7"/>
        <v>0</v>
      </c>
      <c r="G161" s="23">
        <f>'СВОД 2013'!$B$224</f>
        <v>3.03</v>
      </c>
      <c r="H161" s="7">
        <f t="shared" si="8"/>
        <v>0</v>
      </c>
      <c r="I161" s="10">
        <v>0</v>
      </c>
      <c r="J161" s="9">
        <f t="shared" si="6"/>
        <v>0</v>
      </c>
    </row>
    <row r="162" spans="1:10" ht="15.95" customHeight="1" x14ac:dyDescent="0.25">
      <c r="A162" s="133" t="str">
        <f>'СВОД 2013'!$A161</f>
        <v>Назаренков А.Н.</v>
      </c>
      <c r="B162" s="2">
        <v>140</v>
      </c>
      <c r="C162" s="18"/>
      <c r="D162" s="49">
        <f>Ноябрь!E161</f>
        <v>0</v>
      </c>
      <c r="E162" s="114">
        <v>0</v>
      </c>
      <c r="F162" s="7">
        <f t="shared" si="7"/>
        <v>0</v>
      </c>
      <c r="G162" s="23">
        <f>'СВОД 2013'!$B$224</f>
        <v>3.03</v>
      </c>
      <c r="H162" s="7">
        <f t="shared" si="8"/>
        <v>0</v>
      </c>
      <c r="I162" s="10">
        <v>0</v>
      </c>
      <c r="J162" s="9">
        <f t="shared" si="6"/>
        <v>0</v>
      </c>
    </row>
    <row r="163" spans="1:10" ht="15.95" customHeight="1" x14ac:dyDescent="0.25">
      <c r="A163" s="133">
        <f>'СВОД 2013'!$A163</f>
        <v>0</v>
      </c>
      <c r="B163" s="2">
        <v>141</v>
      </c>
      <c r="C163" s="18"/>
      <c r="D163" s="49">
        <f>Ноябрь!E163</f>
        <v>0</v>
      </c>
      <c r="E163" s="114">
        <v>0</v>
      </c>
      <c r="F163" s="7">
        <f t="shared" si="7"/>
        <v>0</v>
      </c>
      <c r="G163" s="23">
        <f>'СВОД 2013'!$B$224</f>
        <v>3.03</v>
      </c>
      <c r="H163" s="7">
        <f t="shared" si="8"/>
        <v>0</v>
      </c>
      <c r="I163" s="10">
        <v>0</v>
      </c>
      <c r="J163" s="9">
        <f t="shared" si="6"/>
        <v>0</v>
      </c>
    </row>
    <row r="164" spans="1:10" ht="15.95" customHeight="1" x14ac:dyDescent="0.25">
      <c r="A164" s="133">
        <f>'СВОД 2013'!$A164</f>
        <v>0</v>
      </c>
      <c r="B164" s="2">
        <v>142</v>
      </c>
      <c r="C164" s="18"/>
      <c r="D164" s="49">
        <f>Ноябрь!E164</f>
        <v>0</v>
      </c>
      <c r="E164" s="114">
        <v>0</v>
      </c>
      <c r="F164" s="7">
        <f t="shared" si="7"/>
        <v>0</v>
      </c>
      <c r="G164" s="23">
        <f>'СВОД 2013'!$B$224</f>
        <v>3.03</v>
      </c>
      <c r="H164" s="7">
        <f t="shared" si="8"/>
        <v>0</v>
      </c>
      <c r="I164" s="10">
        <v>0</v>
      </c>
      <c r="J164" s="9">
        <f t="shared" si="6"/>
        <v>0</v>
      </c>
    </row>
    <row r="165" spans="1:10" ht="15.95" customHeight="1" x14ac:dyDescent="0.25">
      <c r="A165" s="133">
        <f>'СВОД 2013'!$A165</f>
        <v>0</v>
      </c>
      <c r="B165" s="2">
        <v>142</v>
      </c>
      <c r="C165" s="3" t="s">
        <v>120</v>
      </c>
      <c r="D165" s="49">
        <f>Ноябрь!E165</f>
        <v>0</v>
      </c>
      <c r="E165" s="114">
        <v>0</v>
      </c>
      <c r="F165" s="7">
        <f t="shared" si="7"/>
        <v>0</v>
      </c>
      <c r="G165" s="23">
        <f>'СВОД 2013'!$B$224</f>
        <v>3.03</v>
      </c>
      <c r="H165" s="7">
        <f t="shared" si="8"/>
        <v>0</v>
      </c>
      <c r="I165" s="10">
        <v>0</v>
      </c>
      <c r="J165" s="9">
        <f t="shared" si="6"/>
        <v>0</v>
      </c>
    </row>
    <row r="166" spans="1:10" ht="15.95" customHeight="1" x14ac:dyDescent="0.25">
      <c r="A166" s="133">
        <f>'СВОД 2013'!$A166</f>
        <v>0</v>
      </c>
      <c r="B166" s="2">
        <v>143</v>
      </c>
      <c r="C166" s="18"/>
      <c r="D166" s="49">
        <f>Ноябрь!E166</f>
        <v>0</v>
      </c>
      <c r="E166" s="114">
        <v>0</v>
      </c>
      <c r="F166" s="7">
        <f t="shared" si="7"/>
        <v>0</v>
      </c>
      <c r="G166" s="23">
        <f>'СВОД 2013'!$B$224</f>
        <v>3.03</v>
      </c>
      <c r="H166" s="7">
        <f t="shared" si="8"/>
        <v>0</v>
      </c>
      <c r="I166" s="10">
        <v>0</v>
      </c>
      <c r="J166" s="9">
        <f t="shared" si="6"/>
        <v>0</v>
      </c>
    </row>
    <row r="167" spans="1:10" ht="15.95" customHeight="1" x14ac:dyDescent="0.25">
      <c r="A167" s="133">
        <f>'СВОД 2013'!$A167</f>
        <v>0</v>
      </c>
      <c r="B167" s="2">
        <v>144</v>
      </c>
      <c r="C167" s="18"/>
      <c r="D167" s="49">
        <f>Ноябрь!E167</f>
        <v>0</v>
      </c>
      <c r="E167" s="114">
        <v>0</v>
      </c>
      <c r="F167" s="7">
        <f t="shared" si="7"/>
        <v>0</v>
      </c>
      <c r="G167" s="23">
        <f>'СВОД 2013'!$B$224</f>
        <v>3.03</v>
      </c>
      <c r="H167" s="7">
        <f t="shared" si="8"/>
        <v>0</v>
      </c>
      <c r="I167" s="10">
        <v>0</v>
      </c>
      <c r="J167" s="9">
        <f t="shared" si="6"/>
        <v>0</v>
      </c>
    </row>
    <row r="168" spans="1:10" ht="15.95" customHeight="1" x14ac:dyDescent="0.25">
      <c r="A168" s="133" t="str">
        <f>'СВОД 2013'!$A168</f>
        <v>Барабанова Н. А.</v>
      </c>
      <c r="B168" s="2">
        <v>145</v>
      </c>
      <c r="C168" s="18"/>
      <c r="D168" s="49">
        <f>Ноябрь!E168</f>
        <v>96.61</v>
      </c>
      <c r="E168" s="114">
        <v>96.61</v>
      </c>
      <c r="F168" s="7">
        <f t="shared" si="7"/>
        <v>0</v>
      </c>
      <c r="G168" s="23">
        <f>'СВОД 2013'!$B$224</f>
        <v>3.03</v>
      </c>
      <c r="H168" s="7">
        <f t="shared" si="8"/>
        <v>0</v>
      </c>
      <c r="I168" s="10">
        <v>0</v>
      </c>
      <c r="J168" s="9">
        <f t="shared" si="6"/>
        <v>0</v>
      </c>
    </row>
    <row r="169" spans="1:10" ht="15.95" customHeight="1" x14ac:dyDescent="0.25">
      <c r="A169" s="133">
        <f>'СВОД 2013'!$A169</f>
        <v>0</v>
      </c>
      <c r="B169" s="2">
        <v>146</v>
      </c>
      <c r="C169" s="18"/>
      <c r="D169" s="49">
        <f>Ноябрь!E169</f>
        <v>0</v>
      </c>
      <c r="E169" s="114">
        <v>0</v>
      </c>
      <c r="F169" s="7">
        <f t="shared" si="7"/>
        <v>0</v>
      </c>
      <c r="G169" s="23">
        <f>'СВОД 2013'!$B$224</f>
        <v>3.03</v>
      </c>
      <c r="H169" s="7">
        <f t="shared" si="8"/>
        <v>0</v>
      </c>
      <c r="I169" s="10">
        <v>0</v>
      </c>
      <c r="J169" s="9">
        <f t="shared" si="6"/>
        <v>0</v>
      </c>
    </row>
    <row r="170" spans="1:10" ht="15.95" customHeight="1" x14ac:dyDescent="0.25">
      <c r="A170" s="133">
        <f>'СВОД 2013'!$A170</f>
        <v>0</v>
      </c>
      <c r="B170" s="2">
        <v>147</v>
      </c>
      <c r="C170" s="18"/>
      <c r="D170" s="49">
        <f>Ноябрь!E170</f>
        <v>0</v>
      </c>
      <c r="E170" s="114">
        <v>0</v>
      </c>
      <c r="F170" s="7">
        <f t="shared" si="7"/>
        <v>0</v>
      </c>
      <c r="G170" s="23">
        <f>'СВОД 2013'!$B$224</f>
        <v>3.03</v>
      </c>
      <c r="H170" s="7">
        <f t="shared" si="8"/>
        <v>0</v>
      </c>
      <c r="I170" s="10">
        <v>0</v>
      </c>
      <c r="J170" s="9">
        <f t="shared" si="6"/>
        <v>0</v>
      </c>
    </row>
    <row r="171" spans="1:10" ht="15.95" customHeight="1" x14ac:dyDescent="0.25">
      <c r="A171" s="133" t="str">
        <f>'СВОД 2013'!$A171</f>
        <v>Еременко А. А.</v>
      </c>
      <c r="B171" s="3">
        <v>148</v>
      </c>
      <c r="C171" s="18"/>
      <c r="D171" s="49">
        <f>Ноябрь!E171</f>
        <v>0</v>
      </c>
      <c r="E171" s="114">
        <v>0</v>
      </c>
      <c r="F171" s="7">
        <f t="shared" si="7"/>
        <v>0</v>
      </c>
      <c r="G171" s="23">
        <f>'СВОД 2013'!$B$224</f>
        <v>3.03</v>
      </c>
      <c r="H171" s="7">
        <f t="shared" si="8"/>
        <v>0</v>
      </c>
      <c r="I171" s="10">
        <v>0</v>
      </c>
      <c r="J171" s="9">
        <f t="shared" si="6"/>
        <v>0</v>
      </c>
    </row>
    <row r="172" spans="1:10" ht="15.95" customHeight="1" x14ac:dyDescent="0.25">
      <c r="A172" s="133" t="str">
        <f>'СВОД 2013'!$A172</f>
        <v>Осипова М. И.</v>
      </c>
      <c r="B172" s="2">
        <v>149</v>
      </c>
      <c r="C172" s="18"/>
      <c r="D172" s="49">
        <f>Ноябрь!E172</f>
        <v>200.82</v>
      </c>
      <c r="E172" s="114">
        <v>200.82</v>
      </c>
      <c r="F172" s="7">
        <f t="shared" si="7"/>
        <v>0</v>
      </c>
      <c r="G172" s="23">
        <f>'СВОД 2013'!$B$224</f>
        <v>3.03</v>
      </c>
      <c r="H172" s="7">
        <f t="shared" si="8"/>
        <v>0</v>
      </c>
      <c r="I172" s="10">
        <v>0</v>
      </c>
      <c r="J172" s="9">
        <f t="shared" si="6"/>
        <v>0</v>
      </c>
    </row>
    <row r="173" spans="1:10" ht="15.95" customHeight="1" x14ac:dyDescent="0.25">
      <c r="A173" s="133" t="str">
        <f>'СВОД 2013'!$A173</f>
        <v>Осипова М. И.</v>
      </c>
      <c r="B173" s="2">
        <v>150</v>
      </c>
      <c r="C173" s="18"/>
      <c r="D173" s="49">
        <f>Ноябрь!E173</f>
        <v>0</v>
      </c>
      <c r="E173" s="114">
        <v>0</v>
      </c>
      <c r="F173" s="7">
        <f t="shared" si="7"/>
        <v>0</v>
      </c>
      <c r="G173" s="23">
        <f>'СВОД 2013'!$B$224</f>
        <v>3.03</v>
      </c>
      <c r="H173" s="7">
        <f t="shared" si="8"/>
        <v>0</v>
      </c>
      <c r="I173" s="10">
        <v>0</v>
      </c>
      <c r="J173" s="9">
        <f t="shared" si="6"/>
        <v>0</v>
      </c>
    </row>
    <row r="174" spans="1:10" ht="15.95" customHeight="1" x14ac:dyDescent="0.25">
      <c r="A174" s="133" t="str">
        <f>'СВОД 2013'!$A174</f>
        <v>Тепикин С.В.</v>
      </c>
      <c r="B174" s="2">
        <v>151</v>
      </c>
      <c r="C174" s="18"/>
      <c r="D174" s="49">
        <f>Ноябрь!E174</f>
        <v>0</v>
      </c>
      <c r="E174" s="114">
        <v>0</v>
      </c>
      <c r="F174" s="7">
        <f t="shared" si="7"/>
        <v>0</v>
      </c>
      <c r="G174" s="23">
        <f>'СВОД 2013'!$B$224</f>
        <v>3.03</v>
      </c>
      <c r="H174" s="7">
        <f t="shared" si="8"/>
        <v>0</v>
      </c>
      <c r="I174" s="10">
        <v>0</v>
      </c>
      <c r="J174" s="9">
        <f t="shared" si="6"/>
        <v>0</v>
      </c>
    </row>
    <row r="175" spans="1:10" ht="15.95" customHeight="1" x14ac:dyDescent="0.25">
      <c r="A175" s="133" t="str">
        <f>'СВОД 2013'!$A175</f>
        <v>Шендарова Л. Н.</v>
      </c>
      <c r="B175" s="2">
        <v>152</v>
      </c>
      <c r="C175" s="18"/>
      <c r="D175" s="49">
        <f>Ноябрь!E175</f>
        <v>0</v>
      </c>
      <c r="E175" s="114">
        <v>0</v>
      </c>
      <c r="F175" s="7">
        <f t="shared" si="7"/>
        <v>0</v>
      </c>
      <c r="G175" s="23">
        <f>'СВОД 2013'!$B$224</f>
        <v>3.03</v>
      </c>
      <c r="H175" s="7">
        <f t="shared" si="8"/>
        <v>0</v>
      </c>
      <c r="I175" s="10">
        <v>0</v>
      </c>
      <c r="J175" s="9">
        <f t="shared" si="6"/>
        <v>0</v>
      </c>
    </row>
    <row r="176" spans="1:10" ht="15.95" customHeight="1" x14ac:dyDescent="0.25">
      <c r="A176" s="133" t="str">
        <f>'СВОД 2013'!$A176</f>
        <v>Шевкунова Е. Ю.</v>
      </c>
      <c r="B176" s="2">
        <v>153</v>
      </c>
      <c r="C176" s="18"/>
      <c r="D176" s="49">
        <f>Ноябрь!E176</f>
        <v>1449.31</v>
      </c>
      <c r="E176" s="114">
        <v>1449.31</v>
      </c>
      <c r="F176" s="7">
        <f>E176-D176</f>
        <v>0</v>
      </c>
      <c r="G176" s="23">
        <f>'СВОД 2013'!$B$224</f>
        <v>3.03</v>
      </c>
      <c r="H176" s="7">
        <f t="shared" si="8"/>
        <v>0</v>
      </c>
      <c r="I176" s="10">
        <v>2464</v>
      </c>
      <c r="J176" s="9">
        <f>H176-I176</f>
        <v>-2464</v>
      </c>
    </row>
    <row r="177" spans="1:10" ht="15.95" customHeight="1" x14ac:dyDescent="0.25">
      <c r="A177" s="133">
        <f>'СВОД 2013'!$A177</f>
        <v>0</v>
      </c>
      <c r="B177" s="2">
        <v>153</v>
      </c>
      <c r="C177" s="3" t="s">
        <v>120</v>
      </c>
      <c r="D177" s="49">
        <f>Ноябрь!E177</f>
        <v>0</v>
      </c>
      <c r="E177" s="114">
        <v>0</v>
      </c>
      <c r="F177" s="7">
        <f t="shared" si="7"/>
        <v>0</v>
      </c>
      <c r="G177" s="23">
        <f>'СВОД 2013'!$B$224</f>
        <v>3.03</v>
      </c>
      <c r="H177" s="7">
        <f t="shared" si="8"/>
        <v>0</v>
      </c>
      <c r="I177" s="10">
        <v>0</v>
      </c>
      <c r="J177" s="9">
        <f t="shared" si="6"/>
        <v>0</v>
      </c>
    </row>
    <row r="178" spans="1:10" ht="15.95" customHeight="1" x14ac:dyDescent="0.25">
      <c r="A178" s="133" t="str">
        <f>'СВОД 2013'!$A178</f>
        <v>Мошенец Т. М.</v>
      </c>
      <c r="B178" s="2">
        <v>154</v>
      </c>
      <c r="C178" s="18"/>
      <c r="D178" s="49">
        <f>Ноябрь!E178</f>
        <v>0</v>
      </c>
      <c r="E178" s="114">
        <v>0</v>
      </c>
      <c r="F178" s="7">
        <f t="shared" si="7"/>
        <v>0</v>
      </c>
      <c r="G178" s="23">
        <f>'СВОД 2013'!$B$224</f>
        <v>3.03</v>
      </c>
      <c r="H178" s="7">
        <f t="shared" si="8"/>
        <v>0</v>
      </c>
      <c r="I178" s="10">
        <v>0</v>
      </c>
      <c r="J178" s="9">
        <f t="shared" si="6"/>
        <v>0</v>
      </c>
    </row>
    <row r="179" spans="1:10" ht="15.95" customHeight="1" x14ac:dyDescent="0.25">
      <c r="A179" s="133" t="str">
        <f>'СВОД 2013'!$A179</f>
        <v>Круглова Е. В.</v>
      </c>
      <c r="B179" s="2">
        <v>155</v>
      </c>
      <c r="C179" s="18"/>
      <c r="D179" s="49">
        <f>Ноябрь!E179</f>
        <v>0.56000000000000005</v>
      </c>
      <c r="E179" s="114">
        <v>0.96</v>
      </c>
      <c r="F179" s="7">
        <f t="shared" si="7"/>
        <v>0.39999999999999991</v>
      </c>
      <c r="G179" s="23">
        <f>'СВОД 2013'!$B$224</f>
        <v>3.03</v>
      </c>
      <c r="H179" s="7">
        <f t="shared" si="8"/>
        <v>1.21</v>
      </c>
      <c r="I179" s="10">
        <v>0</v>
      </c>
      <c r="J179" s="9">
        <f t="shared" si="6"/>
        <v>1.21</v>
      </c>
    </row>
    <row r="180" spans="1:10" ht="15.95" customHeight="1" x14ac:dyDescent="0.25">
      <c r="A180" s="133" t="str">
        <f>'СВОД 2013'!$A180</f>
        <v>Лаврентьев И. М.</v>
      </c>
      <c r="B180" s="2">
        <v>156</v>
      </c>
      <c r="C180" s="18"/>
      <c r="D180" s="49">
        <f>Ноябрь!E180</f>
        <v>0.76</v>
      </c>
      <c r="E180" s="114">
        <v>0.76</v>
      </c>
      <c r="F180" s="7">
        <f t="shared" si="7"/>
        <v>0</v>
      </c>
      <c r="G180" s="23">
        <f>'СВОД 2013'!$B$224</f>
        <v>3.03</v>
      </c>
      <c r="H180" s="7">
        <f t="shared" si="8"/>
        <v>0</v>
      </c>
      <c r="I180" s="10">
        <v>0</v>
      </c>
      <c r="J180" s="9">
        <f t="shared" si="6"/>
        <v>0</v>
      </c>
    </row>
    <row r="181" spans="1:10" ht="15.95" customHeight="1" x14ac:dyDescent="0.25">
      <c r="A181" s="133" t="str">
        <f>'СВОД 2013'!$A181</f>
        <v>Рачек Л.И.</v>
      </c>
      <c r="B181" s="2">
        <v>157</v>
      </c>
      <c r="C181" s="18"/>
      <c r="D181" s="49">
        <f>Ноябрь!E181</f>
        <v>3662.04</v>
      </c>
      <c r="E181" s="114">
        <v>6994.79</v>
      </c>
      <c r="F181" s="7">
        <f t="shared" si="7"/>
        <v>3332.75</v>
      </c>
      <c r="G181" s="23">
        <f>'СВОД 2013'!$B$224</f>
        <v>3.03</v>
      </c>
      <c r="H181" s="7">
        <f t="shared" si="8"/>
        <v>10098.23</v>
      </c>
      <c r="I181" s="10">
        <v>0</v>
      </c>
      <c r="J181" s="9">
        <f t="shared" si="6"/>
        <v>10098.23</v>
      </c>
    </row>
    <row r="182" spans="1:10" ht="15.95" customHeight="1" x14ac:dyDescent="0.25">
      <c r="A182" s="133" t="str">
        <f>'СВОД 2013'!$A182</f>
        <v>Кривоносов О. В.</v>
      </c>
      <c r="B182" s="2">
        <v>158</v>
      </c>
      <c r="C182" s="18"/>
      <c r="D182" s="49">
        <f>Ноябрь!E182</f>
        <v>745.34</v>
      </c>
      <c r="E182" s="114">
        <v>2104.17</v>
      </c>
      <c r="F182" s="7">
        <f t="shared" si="7"/>
        <v>1358.83</v>
      </c>
      <c r="G182" s="23">
        <f>'СВОД 2013'!$B$224</f>
        <v>3.03</v>
      </c>
      <c r="H182" s="7">
        <f t="shared" si="8"/>
        <v>4117.25</v>
      </c>
      <c r="I182" s="10">
        <v>154.5</v>
      </c>
      <c r="J182" s="9">
        <f t="shared" si="6"/>
        <v>3962.75</v>
      </c>
    </row>
    <row r="183" spans="1:10" ht="15.95" customHeight="1" x14ac:dyDescent="0.25">
      <c r="A183" s="133" t="str">
        <f>'СВОД 2013'!$A183</f>
        <v>Рулева И. Ю.</v>
      </c>
      <c r="B183" s="2">
        <v>159</v>
      </c>
      <c r="C183" s="18"/>
      <c r="D183" s="49">
        <f>Ноябрь!E183</f>
        <v>1.59</v>
      </c>
      <c r="E183" s="114">
        <v>1.59</v>
      </c>
      <c r="F183" s="7">
        <f t="shared" si="7"/>
        <v>0</v>
      </c>
      <c r="G183" s="23">
        <f>'СВОД 2013'!$B$224</f>
        <v>3.03</v>
      </c>
      <c r="H183" s="7">
        <f t="shared" si="8"/>
        <v>0</v>
      </c>
      <c r="I183" s="10">
        <v>0</v>
      </c>
      <c r="J183" s="9">
        <f t="shared" si="6"/>
        <v>0</v>
      </c>
    </row>
    <row r="184" spans="1:10" ht="15.95" customHeight="1" x14ac:dyDescent="0.25">
      <c r="A184" s="133" t="str">
        <f>'СВОД 2013'!$A184</f>
        <v>Артемов В. Г.</v>
      </c>
      <c r="B184" s="2">
        <v>160</v>
      </c>
      <c r="C184" s="18"/>
      <c r="D184" s="49">
        <f>Ноябрь!E184</f>
        <v>0</v>
      </c>
      <c r="E184" s="114">
        <v>0</v>
      </c>
      <c r="F184" s="7">
        <f t="shared" si="7"/>
        <v>0</v>
      </c>
      <c r="G184" s="23">
        <f>'СВОД 2013'!$B$224</f>
        <v>3.03</v>
      </c>
      <c r="H184" s="7">
        <f t="shared" si="8"/>
        <v>0</v>
      </c>
      <c r="I184" s="10">
        <v>0</v>
      </c>
      <c r="J184" s="9">
        <f t="shared" si="6"/>
        <v>0</v>
      </c>
    </row>
    <row r="185" spans="1:10" ht="15.95" customHeight="1" x14ac:dyDescent="0.25">
      <c r="A185" s="133" t="str">
        <f>'СВОД 2013'!$A185</f>
        <v>Артемов В. Г.</v>
      </c>
      <c r="B185" s="2">
        <v>161</v>
      </c>
      <c r="C185" s="18"/>
      <c r="D185" s="49">
        <f>Ноябрь!E185</f>
        <v>996.2</v>
      </c>
      <c r="E185" s="114">
        <v>1089.0999999999999</v>
      </c>
      <c r="F185" s="7">
        <f t="shared" si="7"/>
        <v>92.899999999999864</v>
      </c>
      <c r="G185" s="23">
        <f>'СВОД 2013'!$B$224</f>
        <v>3.03</v>
      </c>
      <c r="H185" s="7">
        <f t="shared" si="8"/>
        <v>281.49</v>
      </c>
      <c r="I185" s="10">
        <v>0</v>
      </c>
      <c r="J185" s="9">
        <f t="shared" si="6"/>
        <v>281.49</v>
      </c>
    </row>
    <row r="186" spans="1:10" ht="15.95" customHeight="1" x14ac:dyDescent="0.25">
      <c r="A186" s="133" t="str">
        <f>'СВОД 2013'!$A186</f>
        <v>Шереметьев М. В.</v>
      </c>
      <c r="B186" s="2">
        <v>162</v>
      </c>
      <c r="C186" s="18"/>
      <c r="D186" s="49">
        <f>Ноябрь!E186</f>
        <v>0</v>
      </c>
      <c r="E186" s="114">
        <v>0</v>
      </c>
      <c r="F186" s="7">
        <f t="shared" si="7"/>
        <v>0</v>
      </c>
      <c r="G186" s="23">
        <f>'СВОД 2013'!$B$224</f>
        <v>3.03</v>
      </c>
      <c r="H186" s="7">
        <f t="shared" si="8"/>
        <v>0</v>
      </c>
      <c r="I186" s="10">
        <v>0</v>
      </c>
      <c r="J186" s="9">
        <f t="shared" si="6"/>
        <v>0</v>
      </c>
    </row>
    <row r="187" spans="1:10" ht="15.95" customHeight="1" x14ac:dyDescent="0.25">
      <c r="A187" s="133" t="str">
        <f>'СВОД 2013'!$A187</f>
        <v>Фролова Л. Н.</v>
      </c>
      <c r="B187" s="2">
        <v>163</v>
      </c>
      <c r="C187" s="18"/>
      <c r="D187" s="49">
        <f>Ноябрь!E187</f>
        <v>1.41</v>
      </c>
      <c r="E187" s="114">
        <v>1.41</v>
      </c>
      <c r="F187" s="7">
        <f t="shared" si="7"/>
        <v>0</v>
      </c>
      <c r="G187" s="23">
        <f>'СВОД 2013'!$B$224</f>
        <v>3.03</v>
      </c>
      <c r="H187" s="7">
        <f t="shared" si="8"/>
        <v>0</v>
      </c>
      <c r="I187" s="10">
        <v>0</v>
      </c>
      <c r="J187" s="9">
        <f t="shared" si="6"/>
        <v>0</v>
      </c>
    </row>
    <row r="188" spans="1:10" ht="15.95" customHeight="1" x14ac:dyDescent="0.25">
      <c r="A188" s="133">
        <f>'СВОД 2013'!$A188</f>
        <v>0</v>
      </c>
      <c r="B188" s="2">
        <v>164</v>
      </c>
      <c r="C188" s="18"/>
      <c r="D188" s="49">
        <f>Ноябрь!E188</f>
        <v>0</v>
      </c>
      <c r="E188" s="114">
        <v>0</v>
      </c>
      <c r="F188" s="7">
        <f t="shared" si="7"/>
        <v>0</v>
      </c>
      <c r="G188" s="23">
        <f>'СВОД 2013'!$B$224</f>
        <v>3.03</v>
      </c>
      <c r="H188" s="7">
        <f t="shared" si="8"/>
        <v>0</v>
      </c>
      <c r="I188" s="10">
        <v>0</v>
      </c>
      <c r="J188" s="9">
        <f t="shared" si="6"/>
        <v>0</v>
      </c>
    </row>
    <row r="189" spans="1:10" ht="15.95" customHeight="1" x14ac:dyDescent="0.25">
      <c r="A189" s="133" t="str">
        <f>'СВОД 2013'!$A189</f>
        <v>Шахомиров А. А.</v>
      </c>
      <c r="B189" s="2">
        <v>165</v>
      </c>
      <c r="C189" s="18"/>
      <c r="D189" s="49">
        <f>Ноябрь!E189</f>
        <v>0</v>
      </c>
      <c r="E189" s="114">
        <v>0</v>
      </c>
      <c r="F189" s="7">
        <f t="shared" si="7"/>
        <v>0</v>
      </c>
      <c r="G189" s="23">
        <f>'СВОД 2013'!$B$224</f>
        <v>3.03</v>
      </c>
      <c r="H189" s="7">
        <f t="shared" si="8"/>
        <v>0</v>
      </c>
      <c r="I189" s="10">
        <v>0</v>
      </c>
      <c r="J189" s="9">
        <f t="shared" si="6"/>
        <v>0</v>
      </c>
    </row>
    <row r="190" spans="1:10" ht="15.95" customHeight="1" x14ac:dyDescent="0.25">
      <c r="A190" s="133" t="str">
        <f>'СВОД 2013'!$A190</f>
        <v>Игнашкина М. А.</v>
      </c>
      <c r="B190" s="2">
        <v>166</v>
      </c>
      <c r="C190" s="18"/>
      <c r="D190" s="49">
        <f>Ноябрь!E190</f>
        <v>295.3</v>
      </c>
      <c r="E190" s="114">
        <v>317.63</v>
      </c>
      <c r="F190" s="7">
        <f t="shared" si="7"/>
        <v>22.329999999999984</v>
      </c>
      <c r="G190" s="23">
        <f>'СВОД 2013'!$B$224</f>
        <v>3.03</v>
      </c>
      <c r="H190" s="7">
        <f t="shared" si="8"/>
        <v>67.66</v>
      </c>
      <c r="I190" s="10">
        <v>479.14</v>
      </c>
      <c r="J190" s="9">
        <f t="shared" si="6"/>
        <v>-411.48</v>
      </c>
    </row>
    <row r="191" spans="1:10" ht="15.95" customHeight="1" x14ac:dyDescent="0.25">
      <c r="A191" s="133" t="str">
        <f>'СВОД 2013'!$A191</f>
        <v>Воронова О.А.</v>
      </c>
      <c r="B191" s="2">
        <v>167</v>
      </c>
      <c r="C191" s="18"/>
      <c r="D191" s="49">
        <f>Ноябрь!E191</f>
        <v>5.09</v>
      </c>
      <c r="E191" s="114">
        <v>5.09</v>
      </c>
      <c r="F191" s="7">
        <f t="shared" si="7"/>
        <v>0</v>
      </c>
      <c r="G191" s="23">
        <f>'СВОД 2013'!$B$224</f>
        <v>3.03</v>
      </c>
      <c r="H191" s="7">
        <f t="shared" si="8"/>
        <v>0</v>
      </c>
      <c r="I191" s="10">
        <v>0</v>
      </c>
      <c r="J191" s="9">
        <f t="shared" si="6"/>
        <v>0</v>
      </c>
    </row>
    <row r="192" spans="1:10" ht="15.95" customHeight="1" x14ac:dyDescent="0.25">
      <c r="A192" s="133" t="str">
        <f>'СВОД 2013'!$A192</f>
        <v>Ишова Л. И.</v>
      </c>
      <c r="B192" s="2">
        <v>168</v>
      </c>
      <c r="C192" s="18"/>
      <c r="D192" s="49">
        <f>Ноябрь!E192</f>
        <v>0</v>
      </c>
      <c r="E192" s="114">
        <v>0</v>
      </c>
      <c r="F192" s="7">
        <f t="shared" si="7"/>
        <v>0</v>
      </c>
      <c r="G192" s="23">
        <f>'СВОД 2013'!$B$224</f>
        <v>3.03</v>
      </c>
      <c r="H192" s="7">
        <f t="shared" si="8"/>
        <v>0</v>
      </c>
      <c r="I192" s="10">
        <v>0</v>
      </c>
      <c r="J192" s="9">
        <f t="shared" si="6"/>
        <v>0</v>
      </c>
    </row>
    <row r="193" spans="1:10" ht="15.95" customHeight="1" x14ac:dyDescent="0.25">
      <c r="A193" s="133" t="str">
        <f>'СВОД 2013'!$A193</f>
        <v>Шукевич О. И.</v>
      </c>
      <c r="B193" s="2">
        <v>169</v>
      </c>
      <c r="C193" s="18"/>
      <c r="D193" s="49">
        <f>Ноябрь!E193</f>
        <v>0</v>
      </c>
      <c r="E193" s="114">
        <v>0</v>
      </c>
      <c r="F193" s="7">
        <f t="shared" si="7"/>
        <v>0</v>
      </c>
      <c r="G193" s="23">
        <f>'СВОД 2013'!$B$224</f>
        <v>3.03</v>
      </c>
      <c r="H193" s="7">
        <f t="shared" si="8"/>
        <v>0</v>
      </c>
      <c r="I193" s="10">
        <v>0</v>
      </c>
      <c r="J193" s="9">
        <f t="shared" si="6"/>
        <v>0</v>
      </c>
    </row>
    <row r="194" spans="1:10" ht="15.95" customHeight="1" x14ac:dyDescent="0.25">
      <c r="A194" s="133" t="str">
        <f>'СВОД 2013'!$A194</f>
        <v>Шукевич О. И.</v>
      </c>
      <c r="B194" s="2">
        <v>169</v>
      </c>
      <c r="C194" s="3" t="s">
        <v>120</v>
      </c>
      <c r="D194" s="49">
        <f>Ноябрь!E194</f>
        <v>0</v>
      </c>
      <c r="E194" s="114">
        <v>0</v>
      </c>
      <c r="F194" s="7">
        <f t="shared" si="7"/>
        <v>0</v>
      </c>
      <c r="G194" s="23">
        <f>'СВОД 2013'!$B$224</f>
        <v>3.03</v>
      </c>
      <c r="H194" s="7">
        <f t="shared" si="8"/>
        <v>0</v>
      </c>
      <c r="I194" s="10">
        <v>0</v>
      </c>
      <c r="J194" s="9">
        <f t="shared" ref="J194:J210" si="9">H194-I194</f>
        <v>0</v>
      </c>
    </row>
    <row r="195" spans="1:10" ht="15.95" customHeight="1" x14ac:dyDescent="0.25">
      <c r="A195" s="133">
        <f>'СВОД 2013'!$A195</f>
        <v>0</v>
      </c>
      <c r="B195" s="2">
        <v>170</v>
      </c>
      <c r="C195" s="18"/>
      <c r="D195" s="49">
        <f>Ноябрь!E195</f>
        <v>0</v>
      </c>
      <c r="E195" s="114">
        <v>0</v>
      </c>
      <c r="F195" s="7">
        <f t="shared" si="7"/>
        <v>0</v>
      </c>
      <c r="G195" s="23">
        <f>'СВОД 2013'!$B$224</f>
        <v>3.03</v>
      </c>
      <c r="H195" s="7">
        <f t="shared" si="8"/>
        <v>0</v>
      </c>
      <c r="I195" s="10">
        <v>0</v>
      </c>
      <c r="J195" s="9">
        <f t="shared" si="9"/>
        <v>0</v>
      </c>
    </row>
    <row r="196" spans="1:10" ht="15.95" customHeight="1" x14ac:dyDescent="0.25">
      <c r="A196" s="133">
        <f>'СВОД 2013'!$A196</f>
        <v>0</v>
      </c>
      <c r="B196" s="2">
        <v>171</v>
      </c>
      <c r="C196" s="18"/>
      <c r="D196" s="49">
        <f>Ноябрь!E196</f>
        <v>0</v>
      </c>
      <c r="E196" s="114">
        <v>0</v>
      </c>
      <c r="F196" s="7">
        <f t="shared" ref="F196:F211" si="10">E196-D196</f>
        <v>0</v>
      </c>
      <c r="G196" s="23">
        <f>'СВОД 2013'!$B$224</f>
        <v>3.03</v>
      </c>
      <c r="H196" s="7">
        <f t="shared" ref="H196:H210" si="11">ROUND(F196*G196,2)</f>
        <v>0</v>
      </c>
      <c r="I196" s="10">
        <v>0</v>
      </c>
      <c r="J196" s="9">
        <f t="shared" si="9"/>
        <v>0</v>
      </c>
    </row>
    <row r="197" spans="1:10" ht="15.95" customHeight="1" x14ac:dyDescent="0.25">
      <c r="A197" s="133">
        <f>'СВОД 2013'!$A197</f>
        <v>0</v>
      </c>
      <c r="B197" s="2">
        <v>172</v>
      </c>
      <c r="C197" s="18"/>
      <c r="D197" s="49">
        <f>Ноябрь!E197</f>
        <v>0</v>
      </c>
      <c r="E197" s="114">
        <v>0</v>
      </c>
      <c r="F197" s="7">
        <f t="shared" si="10"/>
        <v>0</v>
      </c>
      <c r="G197" s="23">
        <f>'СВОД 2013'!$B$224</f>
        <v>3.03</v>
      </c>
      <c r="H197" s="7">
        <f t="shared" si="11"/>
        <v>0</v>
      </c>
      <c r="I197" s="10">
        <v>0</v>
      </c>
      <c r="J197" s="9">
        <f t="shared" si="9"/>
        <v>0</v>
      </c>
    </row>
    <row r="198" spans="1:10" ht="15.95" customHeight="1" x14ac:dyDescent="0.25">
      <c r="A198" s="133">
        <f>'СВОД 2013'!$A198</f>
        <v>0</v>
      </c>
      <c r="B198" s="2">
        <v>173</v>
      </c>
      <c r="C198" s="18"/>
      <c r="D198" s="49">
        <f>Ноябрь!E198</f>
        <v>0</v>
      </c>
      <c r="E198" s="114">
        <v>0</v>
      </c>
      <c r="F198" s="7">
        <f t="shared" si="10"/>
        <v>0</v>
      </c>
      <c r="G198" s="23">
        <f>'СВОД 2013'!$B$224</f>
        <v>3.03</v>
      </c>
      <c r="H198" s="7">
        <f t="shared" si="11"/>
        <v>0</v>
      </c>
      <c r="I198" s="10">
        <v>0</v>
      </c>
      <c r="J198" s="9">
        <f t="shared" si="9"/>
        <v>0</v>
      </c>
    </row>
    <row r="199" spans="1:10" ht="15.95" customHeight="1" x14ac:dyDescent="0.25">
      <c r="A199" s="133">
        <f>'СВОД 2013'!$A199</f>
        <v>0</v>
      </c>
      <c r="B199" s="2">
        <v>174</v>
      </c>
      <c r="C199" s="18"/>
      <c r="D199" s="49">
        <f>Ноябрь!E199</f>
        <v>0</v>
      </c>
      <c r="E199" s="114">
        <v>0</v>
      </c>
      <c r="F199" s="7">
        <f t="shared" si="10"/>
        <v>0</v>
      </c>
      <c r="G199" s="23">
        <f>'СВОД 2013'!$B$224</f>
        <v>3.03</v>
      </c>
      <c r="H199" s="7">
        <f t="shared" si="11"/>
        <v>0</v>
      </c>
      <c r="I199" s="10">
        <v>0</v>
      </c>
      <c r="J199" s="9">
        <f t="shared" si="9"/>
        <v>0</v>
      </c>
    </row>
    <row r="200" spans="1:10" ht="15.95" customHeight="1" x14ac:dyDescent="0.25">
      <c r="A200" s="133" t="str">
        <f>'СВОД 2013'!$A200</f>
        <v>Колесникова О. В.</v>
      </c>
      <c r="B200" s="2">
        <v>175</v>
      </c>
      <c r="C200" s="18"/>
      <c r="D200" s="49">
        <f>Ноябрь!E200</f>
        <v>0</v>
      </c>
      <c r="E200" s="114">
        <v>0</v>
      </c>
      <c r="F200" s="7">
        <f t="shared" si="10"/>
        <v>0</v>
      </c>
      <c r="G200" s="23">
        <f>'СВОД 2013'!$B$224</f>
        <v>3.03</v>
      </c>
      <c r="H200" s="7">
        <f t="shared" si="11"/>
        <v>0</v>
      </c>
      <c r="I200" s="10">
        <v>0</v>
      </c>
      <c r="J200" s="9">
        <f t="shared" si="9"/>
        <v>0</v>
      </c>
    </row>
    <row r="201" spans="1:10" ht="15.95" customHeight="1" x14ac:dyDescent="0.25">
      <c r="A201" s="133" t="str">
        <f>'СВОД 2013'!$A201</f>
        <v>Объедкова О. А.</v>
      </c>
      <c r="B201" s="2">
        <v>176</v>
      </c>
      <c r="C201" s="18"/>
      <c r="D201" s="49">
        <f>Ноябрь!E201</f>
        <v>0</v>
      </c>
      <c r="E201" s="114">
        <v>0</v>
      </c>
      <c r="F201" s="7">
        <f t="shared" si="10"/>
        <v>0</v>
      </c>
      <c r="G201" s="23">
        <f>'СВОД 2013'!$B$224</f>
        <v>3.03</v>
      </c>
      <c r="H201" s="7">
        <f t="shared" si="11"/>
        <v>0</v>
      </c>
      <c r="I201" s="10">
        <v>0</v>
      </c>
      <c r="J201" s="9">
        <f t="shared" si="9"/>
        <v>0</v>
      </c>
    </row>
    <row r="202" spans="1:10" ht="15.95" customHeight="1" x14ac:dyDescent="0.25">
      <c r="A202" s="133" t="str">
        <f>'СВОД 2013'!$A202</f>
        <v>Певнева А. М.</v>
      </c>
      <c r="B202" s="2">
        <v>177</v>
      </c>
      <c r="C202" s="18"/>
      <c r="D202" s="49">
        <f>Ноябрь!E202</f>
        <v>0</v>
      </c>
      <c r="E202" s="114">
        <v>0</v>
      </c>
      <c r="F202" s="7">
        <f t="shared" si="10"/>
        <v>0</v>
      </c>
      <c r="G202" s="23">
        <f>'СВОД 2013'!$B$224</f>
        <v>3.03</v>
      </c>
      <c r="H202" s="7">
        <f t="shared" si="11"/>
        <v>0</v>
      </c>
      <c r="I202" s="10">
        <v>0</v>
      </c>
      <c r="J202" s="9">
        <f t="shared" si="9"/>
        <v>0</v>
      </c>
    </row>
    <row r="203" spans="1:10" ht="15.95" customHeight="1" x14ac:dyDescent="0.25">
      <c r="A203" s="133">
        <f>'СВОД 2013'!$A203</f>
        <v>0</v>
      </c>
      <c r="B203" s="2">
        <v>178</v>
      </c>
      <c r="C203" s="18"/>
      <c r="D203" s="49">
        <f>Ноябрь!E203</f>
        <v>0</v>
      </c>
      <c r="E203" s="114">
        <v>0</v>
      </c>
      <c r="F203" s="7">
        <f t="shared" si="10"/>
        <v>0</v>
      </c>
      <c r="G203" s="23">
        <f>'СВОД 2013'!$B$224</f>
        <v>3.03</v>
      </c>
      <c r="H203" s="7">
        <f t="shared" si="11"/>
        <v>0</v>
      </c>
      <c r="I203" s="10">
        <v>0</v>
      </c>
      <c r="J203" s="9">
        <f t="shared" si="9"/>
        <v>0</v>
      </c>
    </row>
    <row r="204" spans="1:10" ht="15.95" customHeight="1" x14ac:dyDescent="0.25">
      <c r="A204" s="133" t="str">
        <f>'СВОД 2013'!$A204</f>
        <v>Маркозян А.А.</v>
      </c>
      <c r="B204" s="2">
        <v>178</v>
      </c>
      <c r="C204" s="3" t="s">
        <v>120</v>
      </c>
      <c r="D204" s="49">
        <f>Ноябрь!E204</f>
        <v>0</v>
      </c>
      <c r="E204" s="114">
        <v>0</v>
      </c>
      <c r="F204" s="7">
        <f t="shared" si="10"/>
        <v>0</v>
      </c>
      <c r="G204" s="23">
        <f>'СВОД 2013'!$B$224</f>
        <v>3.03</v>
      </c>
      <c r="H204" s="7">
        <f t="shared" si="11"/>
        <v>0</v>
      </c>
      <c r="I204" s="10">
        <v>0</v>
      </c>
      <c r="J204" s="9">
        <f t="shared" si="9"/>
        <v>0</v>
      </c>
    </row>
    <row r="205" spans="1:10" ht="15.95" customHeight="1" x14ac:dyDescent="0.25">
      <c r="A205" s="133" t="str">
        <f>'СВОД 2013'!$A205</f>
        <v>Жуков А. Р.</v>
      </c>
      <c r="B205" s="3">
        <v>179</v>
      </c>
      <c r="C205" s="18"/>
      <c r="D205" s="49">
        <f>Ноябрь!E205</f>
        <v>0</v>
      </c>
      <c r="E205" s="114">
        <v>0</v>
      </c>
      <c r="F205" s="7">
        <f t="shared" si="10"/>
        <v>0</v>
      </c>
      <c r="G205" s="23">
        <f>'СВОД 2013'!$B$224</f>
        <v>3.03</v>
      </c>
      <c r="H205" s="7">
        <f t="shared" si="11"/>
        <v>0</v>
      </c>
      <c r="I205" s="10">
        <v>0</v>
      </c>
      <c r="J205" s="9">
        <f t="shared" si="9"/>
        <v>0</v>
      </c>
    </row>
    <row r="206" spans="1:10" ht="15.95" customHeight="1" x14ac:dyDescent="0.25">
      <c r="A206" s="133" t="str">
        <f>'СВОД 2013'!$A206</f>
        <v>Артемов В. Г.</v>
      </c>
      <c r="B206" s="2">
        <v>180</v>
      </c>
      <c r="C206" s="18"/>
      <c r="D206" s="49">
        <f>Ноябрь!E206</f>
        <v>3587.66</v>
      </c>
      <c r="E206" s="114">
        <v>5132.62</v>
      </c>
      <c r="F206" s="7">
        <f t="shared" si="10"/>
        <v>1544.96</v>
      </c>
      <c r="G206" s="23">
        <f>'СВОД 2013'!$B$224</f>
        <v>3.03</v>
      </c>
      <c r="H206" s="7">
        <f t="shared" si="11"/>
        <v>4681.2299999999996</v>
      </c>
      <c r="I206" s="10">
        <v>0</v>
      </c>
      <c r="J206" s="9">
        <f t="shared" si="9"/>
        <v>4681.2299999999996</v>
      </c>
    </row>
    <row r="207" spans="1:10" ht="15.95" customHeight="1" x14ac:dyDescent="0.25">
      <c r="A207" s="142" t="str">
        <f>'СВОД 2013'!$A207</f>
        <v>Нуждина С. А.</v>
      </c>
      <c r="B207" s="2">
        <v>181</v>
      </c>
      <c r="C207" s="58"/>
      <c r="D207" s="49">
        <f>Ноябрь!E207</f>
        <v>2.58</v>
      </c>
      <c r="E207" s="114">
        <v>2.58</v>
      </c>
      <c r="F207" s="7">
        <f t="shared" si="10"/>
        <v>0</v>
      </c>
      <c r="G207" s="23">
        <f>'СВОД 2013'!$B$224</f>
        <v>3.03</v>
      </c>
      <c r="H207" s="7">
        <f t="shared" si="11"/>
        <v>0</v>
      </c>
      <c r="I207" s="10">
        <v>0</v>
      </c>
      <c r="J207" s="61">
        <f t="shared" si="9"/>
        <v>0</v>
      </c>
    </row>
    <row r="208" spans="1:10" ht="15.75" customHeight="1" x14ac:dyDescent="0.25">
      <c r="A208" s="55" t="str">
        <f>'СВОД 2013'!$A208</f>
        <v>Административное здание</v>
      </c>
      <c r="B208" s="56"/>
      <c r="C208" s="56"/>
      <c r="D208" s="49">
        <f>Ноябрь!E208</f>
        <v>3243.32</v>
      </c>
      <c r="E208" s="115">
        <v>4883.07</v>
      </c>
      <c r="F208" s="7">
        <f t="shared" si="10"/>
        <v>1639.7499999999995</v>
      </c>
      <c r="G208" s="23">
        <f>'СВОД 2013'!$B$224</f>
        <v>3.03</v>
      </c>
      <c r="H208" s="7">
        <f t="shared" si="11"/>
        <v>4968.4399999999996</v>
      </c>
      <c r="I208" s="29">
        <v>0</v>
      </c>
      <c r="J208" s="9">
        <f t="shared" si="9"/>
        <v>4968.4399999999996</v>
      </c>
    </row>
    <row r="209" spans="1:10" ht="15.75" x14ac:dyDescent="0.25">
      <c r="A209" s="47" t="str">
        <f>'СВОД 2013'!$A209</f>
        <v>КПП № 2</v>
      </c>
      <c r="B209" s="20"/>
      <c r="C209" s="20"/>
      <c r="D209" s="49">
        <f>Ноябрь!E209</f>
        <v>644.05999999999995</v>
      </c>
      <c r="E209" s="116">
        <v>1554.51</v>
      </c>
      <c r="F209" s="7">
        <f t="shared" si="10"/>
        <v>910.45</v>
      </c>
      <c r="G209" s="23">
        <f>'СВОД 2013'!$B$224</f>
        <v>3.03</v>
      </c>
      <c r="H209" s="7">
        <f t="shared" si="11"/>
        <v>2758.66</v>
      </c>
      <c r="I209" s="10">
        <v>0</v>
      </c>
      <c r="J209" s="9">
        <f t="shared" si="9"/>
        <v>2758.66</v>
      </c>
    </row>
    <row r="210" spans="1:10" ht="15.75" x14ac:dyDescent="0.25">
      <c r="A210" s="47" t="str">
        <f>'СВОД 2013'!$A210</f>
        <v>Строительный городок</v>
      </c>
      <c r="B210" s="20"/>
      <c r="C210" s="20"/>
      <c r="D210" s="49">
        <f>Ноябрь!E210</f>
        <v>4600.17</v>
      </c>
      <c r="E210" s="116">
        <v>5903.39</v>
      </c>
      <c r="F210" s="7">
        <f t="shared" si="10"/>
        <v>1303.2200000000003</v>
      </c>
      <c r="G210" s="23">
        <f>'СВОД 2013'!$B$224</f>
        <v>3.03</v>
      </c>
      <c r="H210" s="7">
        <f t="shared" si="11"/>
        <v>3948.76</v>
      </c>
      <c r="I210" s="10">
        <v>0</v>
      </c>
      <c r="J210" s="9">
        <f t="shared" si="9"/>
        <v>3948.76</v>
      </c>
    </row>
    <row r="211" spans="1:10" ht="16.5" thickBot="1" x14ac:dyDescent="0.3">
      <c r="A211" s="136" t="s">
        <v>173</v>
      </c>
      <c r="B211" s="137"/>
      <c r="C211" s="137"/>
      <c r="D211" s="140">
        <f>Ноябрь!E213</f>
        <v>0</v>
      </c>
      <c r="E211" s="146">
        <v>2768.39</v>
      </c>
      <c r="F211" s="138">
        <f t="shared" si="10"/>
        <v>2768.39</v>
      </c>
      <c r="G211" s="125">
        <f>'СВОД 2013'!$B$224</f>
        <v>3.03</v>
      </c>
      <c r="H211" s="7">
        <f>ROUND(F211*G211,2)</f>
        <v>8388.2199999999993</v>
      </c>
      <c r="I211" s="126">
        <v>0</v>
      </c>
      <c r="J211" s="139">
        <f t="shared" ref="J211" si="12">H211-I211</f>
        <v>8388.2199999999993</v>
      </c>
    </row>
    <row r="212" spans="1:10" ht="16.5" hidden="1" thickBot="1" x14ac:dyDescent="0.3">
      <c r="A212" s="76"/>
      <c r="B212" s="77"/>
      <c r="C212" s="77"/>
      <c r="D212" s="54"/>
      <c r="E212" s="117"/>
      <c r="F212" s="54"/>
      <c r="G212" s="54"/>
      <c r="H212" s="54"/>
      <c r="I212" s="54"/>
      <c r="J212" s="54"/>
    </row>
    <row r="213" spans="1:10" ht="35.25" customHeight="1" thickBot="1" x14ac:dyDescent="0.3">
      <c r="A213" s="183" t="s">
        <v>126</v>
      </c>
      <c r="B213" s="184"/>
      <c r="C213" s="184"/>
      <c r="D213" s="184"/>
      <c r="E213" s="185"/>
      <c r="F213" s="25">
        <f>SUM(F2:F211)</f>
        <v>27555.150000000005</v>
      </c>
      <c r="G213" s="64"/>
      <c r="H213" s="16">
        <f>SUM(H2:H211)</f>
        <v>83492.12000000001</v>
      </c>
      <c r="I213" s="16">
        <f>SUM(I2:I211)</f>
        <v>30288.95</v>
      </c>
      <c r="J213" s="16">
        <f>SUM(J2:J211)</f>
        <v>53203.17000000002</v>
      </c>
    </row>
    <row r="215" spans="1:10" x14ac:dyDescent="0.25">
      <c r="H215" s="113">
        <f>H213-H211-H210-H209-H208</f>
        <v>63428.040000000008</v>
      </c>
    </row>
    <row r="216" spans="1:10" x14ac:dyDescent="0.25">
      <c r="H216" s="113"/>
    </row>
  </sheetData>
  <autoFilter ref="A1:J211">
    <sortState ref="A2:J210">
      <sortCondition ref="B1:B210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  <headerFooter>
    <oddHeader>&amp;C&amp;"Times New Roman,полужирный"&amp;16ДЕКАБРЬ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048575"/>
  <sheetViews>
    <sheetView workbookViewId="0">
      <pane ySplit="1" topLeftCell="A158" activePane="bottomLeft" state="frozen"/>
      <selection pane="bottomLeft" activeCell="A179" sqref="A179"/>
    </sheetView>
  </sheetViews>
  <sheetFormatPr defaultRowHeight="15" outlineLevelCol="2" x14ac:dyDescent="0.25"/>
  <cols>
    <col min="1" max="1" width="27.28515625" customWidth="1"/>
    <col min="2" max="2" width="8.5703125" customWidth="1"/>
    <col min="3" max="3" width="9.5703125" customWidth="1"/>
    <col min="4" max="4" width="15.140625" customWidth="1"/>
    <col min="5" max="10" width="14.140625" customWidth="1" outlineLevel="1"/>
    <col min="11" max="16" width="14.140625" customWidth="1" outlineLevel="2"/>
    <col min="17" max="17" width="15.140625" customWidth="1"/>
    <col min="18" max="20" width="15.42578125" customWidth="1"/>
  </cols>
  <sheetData>
    <row r="1" spans="1:20" s="100" customFormat="1" ht="54.75" customHeight="1" thickBot="1" x14ac:dyDescent="0.3">
      <c r="A1" s="79" t="s">
        <v>150</v>
      </c>
      <c r="B1" s="21" t="s">
        <v>123</v>
      </c>
      <c r="C1" s="79" t="s">
        <v>121</v>
      </c>
      <c r="D1" s="102" t="s">
        <v>158</v>
      </c>
      <c r="E1" s="102" t="s">
        <v>152</v>
      </c>
      <c r="F1" s="102" t="s">
        <v>153</v>
      </c>
      <c r="G1" s="102" t="s">
        <v>154</v>
      </c>
      <c r="H1" s="102" t="s">
        <v>155</v>
      </c>
      <c r="I1" s="102" t="s">
        <v>156</v>
      </c>
      <c r="J1" s="102" t="s">
        <v>133</v>
      </c>
      <c r="K1" s="103" t="s">
        <v>134</v>
      </c>
      <c r="L1" s="102" t="s">
        <v>135</v>
      </c>
      <c r="M1" s="104" t="s">
        <v>136</v>
      </c>
      <c r="N1" s="105" t="s">
        <v>137</v>
      </c>
      <c r="O1" s="105" t="s">
        <v>138</v>
      </c>
      <c r="P1" s="106" t="s">
        <v>139</v>
      </c>
      <c r="Q1" s="80" t="s">
        <v>148</v>
      </c>
      <c r="R1" s="21" t="s">
        <v>149</v>
      </c>
      <c r="S1" s="21" t="s">
        <v>174</v>
      </c>
      <c r="T1" s="21" t="s">
        <v>147</v>
      </c>
    </row>
    <row r="2" spans="1:20" s="5" customFormat="1" ht="15.95" customHeight="1" x14ac:dyDescent="0.25">
      <c r="A2" s="85" t="s">
        <v>0</v>
      </c>
      <c r="B2" s="1">
        <v>1</v>
      </c>
      <c r="C2" s="17"/>
      <c r="D2" s="107">
        <f>'СВОД 2013'!N2</f>
        <v>863.58</v>
      </c>
      <c r="E2" s="7">
        <f>'Январь 2014'!J2+'СВОД 2014'!D2</f>
        <v>1438.88</v>
      </c>
      <c r="F2" s="7">
        <f>'Февраль 2014'!J2+'СВОД 2014'!E2</f>
        <v>876.38000000000011</v>
      </c>
      <c r="G2" s="7">
        <f>'Март 2014'!J2+'СВОД 2014'!F2</f>
        <v>2083.15</v>
      </c>
      <c r="H2" s="7">
        <f>'Апрель 2014'!J2+'СВОД 2014'!G2</f>
        <v>2981.94</v>
      </c>
      <c r="I2" s="7">
        <f>'Май 2014'!J2+'СВОД 2014'!H2</f>
        <v>3040.71</v>
      </c>
      <c r="J2" s="7">
        <f>'Июнь 2014'!J2+'СВОД 2014'!I2</f>
        <v>3118.63</v>
      </c>
      <c r="K2" s="7">
        <f>'Июль 2014'!J2+'СВОД 2014'!J2</f>
        <v>-154.65000000000009</v>
      </c>
      <c r="L2" s="7">
        <f>'Август 2014'!J2+'СВОД 2014'!K2</f>
        <v>-59.450000000000088</v>
      </c>
      <c r="M2" s="7">
        <f>'Сентябрь 2014'!J2+'СВОД 2014'!L2</f>
        <v>245.70999999999992</v>
      </c>
      <c r="N2" s="7">
        <f>'Октябрь 2014'!J2+'СВОД 2014'!M2</f>
        <v>696.81999999999994</v>
      </c>
      <c r="O2" s="7">
        <f>'Ноябрь 2014'!J2+'СВОД 2014'!N2</f>
        <v>696.81999999999994</v>
      </c>
      <c r="P2" s="7">
        <f>'Декабрь 2014'!J2+'СВОД 2014'!O2</f>
        <v>696.81999999999994</v>
      </c>
      <c r="Q2" s="74">
        <f>D2+'Январь 2014'!H2+'Февраль 2014'!H2+'Март 2014'!H2+'Апрель 2014'!H2+'Май 2014'!H2+'Июнь 2014'!H2+'Июль 2014'!H2+'Август 2014'!H2+'Сентябрь 2014'!H2+'Октябрь 2014'!H2+'Ноябрь 2014'!H2+'Декабрь 2014'!H2</f>
        <v>4949.82</v>
      </c>
      <c r="R2" s="74">
        <f>'Январь 2014'!I2+'Февраль 2014'!I2+'Март 2014'!I2+'Апрель 2014'!I2+'Май 2014'!I2+'Июнь 2014'!I2+'Июль 2014'!I2+'Август 2014'!I2+'Сентябрь 2014'!I2+'Октябрь 2014'!I2+'Ноябрь 2014'!I2+'Декабрь 2014'!I2</f>
        <v>4253</v>
      </c>
      <c r="S2" s="74">
        <f>'Январь 2014'!F2+'Февраль 2014'!F2+'Март 2014'!F2+'Апрель 2014'!F2+'Май 2014'!F2+'Июнь 2014'!F2+'Июль 2014'!F2+'Август 2014'!F2+'Сентябрь 2014'!F2+'Октябрь 2014'!F2+'Ноябрь 2014'!F2+'Декабрь 2014'!F2</f>
        <v>1333.1000000000001</v>
      </c>
      <c r="T2" s="74">
        <f>Q2-R2</f>
        <v>696.81999999999971</v>
      </c>
    </row>
    <row r="3" spans="1:20" ht="15.95" customHeight="1" x14ac:dyDescent="0.25">
      <c r="A3" s="81" t="s">
        <v>105</v>
      </c>
      <c r="B3" s="2">
        <v>1</v>
      </c>
      <c r="C3" s="2" t="s">
        <v>120</v>
      </c>
      <c r="D3" s="107">
        <f>'СВОД 2013'!N3</f>
        <v>5.0599999999999996</v>
      </c>
      <c r="E3" s="7">
        <f>'Январь 2014'!J3+'СВОД 2014'!D3</f>
        <v>5.0599999999999996</v>
      </c>
      <c r="F3" s="7">
        <f>'Февраль 2014'!J3+'СВОД 2014'!E3</f>
        <v>5.0599999999999996</v>
      </c>
      <c r="G3" s="7">
        <f>'Март 2014'!J3+'СВОД 2014'!F3</f>
        <v>5.0599999999999996</v>
      </c>
      <c r="H3" s="7">
        <f>'Апрель 2014'!J3+'СВОД 2014'!G3</f>
        <v>303.55</v>
      </c>
      <c r="I3" s="7">
        <f>'Май 2014'!J3+'СВОД 2014'!H3</f>
        <v>305.08</v>
      </c>
      <c r="J3" s="7">
        <f>'Июнь 2014'!J3+'СВОД 2014'!I3</f>
        <v>844.73</v>
      </c>
      <c r="K3" s="7">
        <f>'Июль 2014'!J3+'СВОД 2014'!J3</f>
        <v>844.73</v>
      </c>
      <c r="L3" s="7">
        <f>'Август 2014'!J3+'СВОД 2014'!K3</f>
        <v>-1155.27</v>
      </c>
      <c r="M3" s="7">
        <f>'Сентябрь 2014'!J3+'СВОД 2014'!L3</f>
        <v>-763.33999999999992</v>
      </c>
      <c r="N3" s="7">
        <f>'Октябрь 2014'!J3+'СВОД 2014'!M3</f>
        <v>803.06000000000017</v>
      </c>
      <c r="O3" s="7">
        <f>'Ноябрь 2014'!J3+'СВОД 2014'!N3</f>
        <v>803.06000000000017</v>
      </c>
      <c r="P3" s="7">
        <f>'Декабрь 2014'!J3+'СВОД 2014'!O3</f>
        <v>803.06000000000017</v>
      </c>
      <c r="Q3" s="74">
        <f>D3+'Январь 2014'!H3+'Февраль 2014'!H3+'Март 2014'!H3+'Апрель 2014'!H3+'Май 2014'!H3+'Июнь 2014'!H3+'Июль 2014'!H3+'Август 2014'!H3+'Сентябрь 2014'!H3+'Октябрь 2014'!H3+'Ноябрь 2014'!H3+'Декабрь 2014'!H3</f>
        <v>2803.0600000000004</v>
      </c>
      <c r="R3" s="74">
        <f>'Январь 2014'!I3+'Февраль 2014'!I3+'Март 2014'!I3+'Апрель 2014'!I3+'Май 2014'!I3+'Июнь 2014'!I3+'Июль 2014'!I3+'Август 2014'!I3+'Сентябрь 2014'!I3+'Октябрь 2014'!I3+'Ноябрь 2014'!I3+'Декабрь 2014'!I3</f>
        <v>2000</v>
      </c>
      <c r="S3" s="74">
        <f>'Январь 2014'!F3+'Февраль 2014'!F3+'Март 2014'!F3+'Апрель 2014'!F3+'Май 2014'!F3+'Июнь 2014'!F3+'Июль 2014'!F3+'Август 2014'!F3+'Сентябрь 2014'!F3+'Октябрь 2014'!F3+'Ноябрь 2014'!F3+'Декабрь 2014'!F3</f>
        <v>905.94</v>
      </c>
      <c r="T3" s="74">
        <f t="shared" ref="T3:T67" si="0">Q3-R3</f>
        <v>803.0600000000004</v>
      </c>
    </row>
    <row r="4" spans="1:20" ht="15.95" customHeight="1" x14ac:dyDescent="0.25">
      <c r="A4" s="81" t="s">
        <v>178</v>
      </c>
      <c r="B4" s="2">
        <v>2</v>
      </c>
      <c r="C4" s="18"/>
      <c r="D4" s="107">
        <f>'СВОД 2013'!N4</f>
        <v>0</v>
      </c>
      <c r="E4" s="7">
        <f>'Январь 2014'!J4+'СВОД 2014'!D4</f>
        <v>0</v>
      </c>
      <c r="F4" s="7">
        <f>'Февраль 2014'!J4+'СВОД 2014'!E4</f>
        <v>0</v>
      </c>
      <c r="G4" s="7">
        <f>'Март 2014'!J4+'СВОД 2014'!F4</f>
        <v>976.07</v>
      </c>
      <c r="H4" s="7">
        <f>'Апрель 2014'!J4+'СВОД 2014'!G4</f>
        <v>2751.77</v>
      </c>
      <c r="I4" s="7">
        <f>'Май 2014'!J4+'СВОД 2014'!H4</f>
        <v>2752.53</v>
      </c>
      <c r="J4" s="7">
        <f>'Июнь 2014'!J4+'СВОД 2014'!I4</f>
        <v>2753.3900000000003</v>
      </c>
      <c r="K4" s="7">
        <f>'Июль 2014'!J4+'СВОД 2014'!J4</f>
        <v>2753.3900000000003</v>
      </c>
      <c r="L4" s="7">
        <f>'Август 2014'!J4+'СВОД 2014'!K4</f>
        <v>2753.3900000000003</v>
      </c>
      <c r="M4" s="7">
        <f>'Сентябрь 2014'!J4+'СВОД 2014'!L4</f>
        <v>2761.1700000000005</v>
      </c>
      <c r="N4" s="7">
        <f>'Октябрь 2014'!J4+'СВОД 2014'!M4</f>
        <v>2761.1700000000005</v>
      </c>
      <c r="O4" s="7">
        <f>'Ноябрь 2014'!J4+'СВОД 2014'!N4</f>
        <v>2761.1700000000005</v>
      </c>
      <c r="P4" s="7">
        <f>'Декабрь 2014'!J4+'СВОД 2014'!O4</f>
        <v>2761.1700000000005</v>
      </c>
      <c r="Q4" s="74">
        <f>D4+'Январь 2014'!H4+'Февраль 2014'!H4+'Март 2014'!H4+'Апрель 2014'!H4+'Май 2014'!H4+'Июнь 2014'!H4+'Июль 2014'!H4+'Август 2014'!H4+'Сентябрь 2014'!H4+'Октябрь 2014'!H4+'Ноябрь 2014'!H4+'Декабрь 2014'!H4</f>
        <v>2761.1700000000005</v>
      </c>
      <c r="R4" s="74">
        <f>'Январь 2014'!I4+'Февраль 2014'!I4+'Март 2014'!I4+'Апрель 2014'!I4+'Май 2014'!I4+'Июнь 2014'!I4+'Июль 2014'!I4+'Август 2014'!I4+'Сентябрь 2014'!I4+'Октябрь 2014'!I4+'Ноябрь 2014'!I4+'Декабрь 2014'!I4</f>
        <v>0</v>
      </c>
      <c r="S4" s="74">
        <f>'Январь 2014'!F4+'Февраль 2014'!F4+'Март 2014'!F4+'Апрель 2014'!F4+'Май 2014'!F4+'Июнь 2014'!F4+'Июль 2014'!F4+'Август 2014'!F4+'Сентябрь 2014'!F4+'Октябрь 2014'!F4+'Ноябрь 2014'!F4+'Декабрь 2014'!F4</f>
        <v>903.93999999999994</v>
      </c>
      <c r="T4" s="74">
        <f t="shared" si="0"/>
        <v>2761.1700000000005</v>
      </c>
    </row>
    <row r="5" spans="1:20" ht="15.95" customHeight="1" x14ac:dyDescent="0.25">
      <c r="A5" s="81" t="s">
        <v>112</v>
      </c>
      <c r="B5" s="2">
        <v>2</v>
      </c>
      <c r="C5" s="2" t="s">
        <v>120</v>
      </c>
      <c r="D5" s="107">
        <f>'СВОД 2013'!N5</f>
        <v>21.799999999999955</v>
      </c>
      <c r="E5" s="7">
        <f>'Январь 2014'!J5+'СВОД 2014'!D5</f>
        <v>43.529999999999959</v>
      </c>
      <c r="F5" s="7">
        <f>'Февраль 2014'!J5+'СВОД 2014'!E5</f>
        <v>43.55999999999996</v>
      </c>
      <c r="G5" s="7">
        <f>'Март 2014'!J5+'СВОД 2014'!F5</f>
        <v>43.55999999999996</v>
      </c>
      <c r="H5" s="7">
        <f>'Апрель 2014'!J5+'СВОД 2014'!G5</f>
        <v>44.039999999999957</v>
      </c>
      <c r="I5" s="7">
        <f>'Май 2014'!J5+'СВОД 2014'!H5</f>
        <v>56.729999999999954</v>
      </c>
      <c r="J5" s="7">
        <f>'Июнь 2014'!J5+'СВОД 2014'!I5</f>
        <v>83.369999999999948</v>
      </c>
      <c r="K5" s="7">
        <f>'Июль 2014'!J5+'СВОД 2014'!J5</f>
        <v>179.37999999999994</v>
      </c>
      <c r="L5" s="7">
        <f>'Август 2014'!J5+'СВОД 2014'!K5</f>
        <v>1700.62</v>
      </c>
      <c r="M5" s="7">
        <f>'Сентябрь 2014'!J5+'СВОД 2014'!L5</f>
        <v>3021.41</v>
      </c>
      <c r="N5" s="7">
        <f>'Октябрь 2014'!J5+'СВОД 2014'!M5</f>
        <v>3313.77</v>
      </c>
      <c r="O5" s="7">
        <f>'Ноябрь 2014'!J5+'СВОД 2014'!N5</f>
        <v>3313.77</v>
      </c>
      <c r="P5" s="7">
        <f>'Декабрь 2014'!J5+'СВОД 2014'!O5</f>
        <v>3313.77</v>
      </c>
      <c r="Q5" s="74">
        <f>D5+'Январь 2014'!H5+'Февраль 2014'!H5+'Март 2014'!H5+'Апрель 2014'!H5+'Май 2014'!H5+'Июнь 2014'!H5+'Июль 2014'!H5+'Август 2014'!H5+'Сентябрь 2014'!H5+'Октябрь 2014'!H5+'Ноябрь 2014'!H5+'Декабрь 2014'!H5</f>
        <v>3474.97</v>
      </c>
      <c r="R5" s="74">
        <f>'Январь 2014'!I5+'Февраль 2014'!I5+'Март 2014'!I5+'Апрель 2014'!I5+'Май 2014'!I5+'Июнь 2014'!I5+'Июль 2014'!I5+'Август 2014'!I5+'Сентябрь 2014'!I5+'Октябрь 2014'!I5+'Ноябрь 2014'!I5+'Декабрь 2014'!I5</f>
        <v>161.19999999999999</v>
      </c>
      <c r="S5" s="74">
        <f>'Январь 2014'!F5+'Февраль 2014'!F5+'Март 2014'!F5+'Апрель 2014'!F5+'Май 2014'!F5+'Июнь 2014'!F5+'Июль 2014'!F5+'Август 2014'!F5+'Сентябрь 2014'!F5+'Октябрь 2014'!F5+'Ноябрь 2014'!F5+'Декабрь 2014'!F5</f>
        <v>1115.92</v>
      </c>
      <c r="T5" s="74">
        <f t="shared" si="0"/>
        <v>3313.77</v>
      </c>
    </row>
    <row r="6" spans="1:20" ht="15.95" customHeight="1" x14ac:dyDescent="0.25">
      <c r="A6" s="85" t="s">
        <v>198</v>
      </c>
      <c r="B6" s="1">
        <v>3</v>
      </c>
      <c r="C6" s="17"/>
      <c r="D6" s="107">
        <f>'СВОД 2013'!N6</f>
        <v>0</v>
      </c>
      <c r="E6" s="7">
        <f>'Январь 2014'!J6+'СВОД 2014'!D6</f>
        <v>0</v>
      </c>
      <c r="F6" s="7">
        <f>'Февраль 2014'!J6+'СВОД 2014'!E6</f>
        <v>0</v>
      </c>
      <c r="G6" s="7">
        <f>'Март 2014'!J6+'СВОД 2014'!F6</f>
        <v>0</v>
      </c>
      <c r="H6" s="7">
        <f>'Апрель 2014'!J6+'СВОД 2014'!G6</f>
        <v>0</v>
      </c>
      <c r="I6" s="7">
        <f>'Май 2014'!J6+'СВОД 2014'!H6</f>
        <v>0</v>
      </c>
      <c r="J6" s="7">
        <f>'Июнь 2014'!J6+'СВОД 2014'!I6</f>
        <v>993.36</v>
      </c>
      <c r="K6" s="7">
        <f>'Июль 2014'!J6+'СВОД 2014'!J6</f>
        <v>1235.26</v>
      </c>
      <c r="L6" s="7">
        <f>'Август 2014'!J6+'СВОД 2014'!K6</f>
        <v>1668.73</v>
      </c>
      <c r="M6" s="7">
        <f>'Сентябрь 2014'!J6+'СВОД 2014'!L6</f>
        <v>890.33000000000015</v>
      </c>
      <c r="N6" s="7">
        <f>'Октябрь 2014'!J6+'СВОД 2014'!M6</f>
        <v>3828.42</v>
      </c>
      <c r="O6" s="7">
        <f>'Ноябрь 2014'!J6+'СВОД 2014'!N6</f>
        <v>798.42000000000007</v>
      </c>
      <c r="P6" s="7">
        <f>'Декабрь 2014'!J6+'СВОД 2014'!O6</f>
        <v>798.42000000000007</v>
      </c>
      <c r="Q6" s="74">
        <f>D6+'Январь 2014'!H6+'Февраль 2014'!H6+'Март 2014'!H6+'Апрель 2014'!H6+'Май 2014'!H6+'Июнь 2014'!H6+'Июль 2014'!H6+'Август 2014'!H6+'Сентябрь 2014'!H6+'Октябрь 2014'!H6+'Ноябрь 2014'!H6+'Декабрь 2014'!H6</f>
        <v>5497.02</v>
      </c>
      <c r="R6" s="74">
        <f>'Январь 2014'!I6+'Февраль 2014'!I6+'Март 2014'!I6+'Апрель 2014'!I6+'Май 2014'!I6+'Июнь 2014'!I6+'Июль 2014'!I6+'Август 2014'!I6+'Сентябрь 2014'!I6+'Октябрь 2014'!I6+'Ноябрь 2014'!I6+'Декабрь 2014'!I6</f>
        <v>4698.6000000000004</v>
      </c>
      <c r="S6" s="74">
        <f>'Январь 2014'!F6+'Февраль 2014'!F6+'Март 2014'!F6+'Апрель 2014'!F6+'Май 2014'!F6+'Июнь 2014'!F6+'Июль 2014'!F6+'Август 2014'!F6+'Сентябрь 2014'!F6+'Октябрь 2014'!F6+'Ноябрь 2014'!F6+'Декабрь 2014'!F6</f>
        <v>1775.51</v>
      </c>
      <c r="T6" s="74">
        <f t="shared" si="0"/>
        <v>798.42000000000007</v>
      </c>
    </row>
    <row r="7" spans="1:20" ht="15.95" customHeight="1" x14ac:dyDescent="0.25">
      <c r="A7" s="85" t="s">
        <v>114</v>
      </c>
      <c r="B7" s="1">
        <v>3</v>
      </c>
      <c r="C7" s="1" t="s">
        <v>120</v>
      </c>
      <c r="D7" s="107">
        <f>'СВОД 2013'!N7</f>
        <v>2703.49</v>
      </c>
      <c r="E7" s="7">
        <f>'Январь 2014'!J7+'СВОД 2014'!D7</f>
        <v>11871.89</v>
      </c>
      <c r="F7" s="7">
        <f>'Февраль 2014'!J7+'СВОД 2014'!E7</f>
        <v>18340.55</v>
      </c>
      <c r="G7" s="7">
        <f>'Март 2014'!J7+'СВОД 2014'!F7</f>
        <v>22835.09</v>
      </c>
      <c r="H7" s="7">
        <f>'Апрель 2014'!J7+'СВОД 2014'!G7</f>
        <v>25176.400000000001</v>
      </c>
      <c r="I7" s="7">
        <f>'Май 2014'!J7+'СВОД 2014'!H7</f>
        <v>25378.280000000002</v>
      </c>
      <c r="J7" s="7">
        <f>'Июнь 2014'!J7+'СВОД 2014'!I7</f>
        <v>25915.22</v>
      </c>
      <c r="K7" s="7">
        <f>'Июль 2014'!J7+'СВОД 2014'!J7</f>
        <v>333.63999999999942</v>
      </c>
      <c r="L7" s="7">
        <f>'Август 2014'!J7+'СВОД 2014'!K7</f>
        <v>595.35999999999945</v>
      </c>
      <c r="M7" s="7">
        <f>'Сентябрь 2014'!J7+'СВОД 2014'!L7</f>
        <v>793.97999999999945</v>
      </c>
      <c r="N7" s="7">
        <f>'Октябрь 2014'!J7+'СВОД 2014'!M7</f>
        <v>8455.1999999999989</v>
      </c>
      <c r="O7" s="7">
        <f>'Ноябрь 2014'!J7+'СВОД 2014'!N7</f>
        <v>8455.1999999999989</v>
      </c>
      <c r="P7" s="7">
        <f>'Декабрь 2014'!J7+'СВОД 2014'!O7</f>
        <v>8455.1999999999989</v>
      </c>
      <c r="Q7" s="74">
        <f>D7+'Январь 2014'!H7+'Февраль 2014'!H7+'Март 2014'!H7+'Апрель 2014'!H7+'Май 2014'!H7+'Июнь 2014'!H7+'Июль 2014'!H7+'Август 2014'!H7+'Сентябрь 2014'!H7+'Октябрь 2014'!H7+'Ноябрь 2014'!H7+'Декабрь 2014'!H7</f>
        <v>34455.199999999997</v>
      </c>
      <c r="R7" s="74">
        <f>'Январь 2014'!I7+'Февраль 2014'!I7+'Март 2014'!I7+'Апрель 2014'!I7+'Май 2014'!I7+'Июнь 2014'!I7+'Июль 2014'!I7+'Август 2014'!I7+'Сентябрь 2014'!I7+'Октябрь 2014'!I7+'Ноябрь 2014'!I7+'Декабрь 2014'!I7</f>
        <v>26000</v>
      </c>
      <c r="S7" s="74">
        <f>'Январь 2014'!F7+'Февраль 2014'!F7+'Март 2014'!F7+'Апрель 2014'!F7+'Май 2014'!F7+'Июнь 2014'!F7+'Июль 2014'!F7+'Август 2014'!F7+'Сентябрь 2014'!F7+'Октябрь 2014'!F7+'Ноябрь 2014'!F7+'Декабрь 2014'!F7</f>
        <v>10391.579999999998</v>
      </c>
      <c r="T7" s="74">
        <f t="shared" si="0"/>
        <v>8455.1999999999971</v>
      </c>
    </row>
    <row r="8" spans="1:20" ht="15.95" customHeight="1" x14ac:dyDescent="0.25">
      <c r="A8" s="85"/>
      <c r="B8" s="1">
        <v>4</v>
      </c>
      <c r="C8" s="17"/>
      <c r="D8" s="107">
        <f>'СВОД 2013'!N8</f>
        <v>0</v>
      </c>
      <c r="E8" s="7">
        <f>'Январь 2014'!J8+'СВОД 2014'!D8</f>
        <v>0</v>
      </c>
      <c r="F8" s="7">
        <f>'Февраль 2014'!J8+'СВОД 2014'!E8</f>
        <v>0</v>
      </c>
      <c r="G8" s="7">
        <f>'Март 2014'!J8+'СВОД 2014'!F8</f>
        <v>0</v>
      </c>
      <c r="H8" s="7">
        <f>'Апрель 2014'!J8+'СВОД 2014'!G8</f>
        <v>0</v>
      </c>
      <c r="I8" s="7">
        <f>'Май 2014'!J8+'СВОД 2014'!H8</f>
        <v>0</v>
      </c>
      <c r="J8" s="7">
        <f>'Июнь 2014'!J8+'СВОД 2014'!I8</f>
        <v>0</v>
      </c>
      <c r="K8" s="7">
        <f>'Июль 2014'!J8+'СВОД 2014'!J8</f>
        <v>0</v>
      </c>
      <c r="L8" s="7">
        <f>'Август 2014'!J8+'СВОД 2014'!K8</f>
        <v>0</v>
      </c>
      <c r="M8" s="7">
        <f>'Сентябрь 2014'!J8+'СВОД 2014'!L8</f>
        <v>0</v>
      </c>
      <c r="N8" s="7">
        <f>'Октябрь 2014'!J8+'СВОД 2014'!M8</f>
        <v>0</v>
      </c>
      <c r="O8" s="7">
        <f>'Ноябрь 2014'!J8+'СВОД 2014'!N8</f>
        <v>0</v>
      </c>
      <c r="P8" s="7">
        <f>'Декабрь 2014'!J8+'СВОД 2014'!O8</f>
        <v>0</v>
      </c>
      <c r="Q8" s="74">
        <f>D8+'Январь 2014'!H8+'Февраль 2014'!H8+'Март 2014'!H8+'Апрель 2014'!H8+'Май 2014'!H8+'Июнь 2014'!H8+'Июль 2014'!H8+'Август 2014'!H8+'Сентябрь 2014'!H8+'Октябрь 2014'!H8+'Ноябрь 2014'!H8+'Декабрь 2014'!H8</f>
        <v>0</v>
      </c>
      <c r="R8" s="74">
        <f>'Январь 2014'!I8+'Февраль 2014'!I8+'Март 2014'!I8+'Апрель 2014'!I8+'Май 2014'!I8+'Июнь 2014'!I8+'Июль 2014'!I8+'Август 2014'!I8+'Сентябрь 2014'!I8+'Октябрь 2014'!I8+'Ноябрь 2014'!I8+'Декабрь 2014'!I8</f>
        <v>0</v>
      </c>
      <c r="S8" s="74">
        <f>'Январь 2014'!F8+'Февраль 2014'!F8+'Март 2014'!F8+'Апрель 2014'!F8+'Май 2014'!F8+'Июнь 2014'!F8+'Июль 2014'!F8+'Август 2014'!F8+'Сентябрь 2014'!F8+'Октябрь 2014'!F8+'Ноябрь 2014'!F8+'Декабрь 2014'!F8</f>
        <v>0</v>
      </c>
      <c r="T8" s="74">
        <f>Q8-R8</f>
        <v>0</v>
      </c>
    </row>
    <row r="9" spans="1:20" ht="15.95" customHeight="1" x14ac:dyDescent="0.25">
      <c r="A9" s="85" t="s">
        <v>114</v>
      </c>
      <c r="B9" s="1">
        <v>4</v>
      </c>
      <c r="C9" s="1" t="s">
        <v>120</v>
      </c>
      <c r="D9" s="10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f>'Август 2014'!J9+'СВОД 2014'!K9</f>
        <v>0</v>
      </c>
      <c r="M9" s="7">
        <f>'Сентябрь 2014'!J9+'СВОД 2014'!L9</f>
        <v>4.0599999999999996</v>
      </c>
      <c r="N9" s="7">
        <f>'Октябрь 2014'!J9+'СВОД 2014'!M9</f>
        <v>4.0599999999999996</v>
      </c>
      <c r="O9" s="7">
        <f>'Ноябрь 2014'!J9+'СВОД 2014'!N9</f>
        <v>4.0599999999999996</v>
      </c>
      <c r="P9" s="7">
        <f>'Декабрь 2014'!J9+'СВОД 2014'!O9</f>
        <v>4.0599999999999996</v>
      </c>
      <c r="Q9" s="74">
        <f>D9+'Январь 2014'!H9+'Февраль 2014'!H9+'Март 2014'!H9+'Апрель 2014'!H9+'Май 2014'!H9+'Июнь 2014'!H9+'Июль 2014'!H9+'Август 2014'!H9+'Сентябрь 2014'!H9+'Октябрь 2014'!H9+'Ноябрь 2014'!H9+'Декабрь 2014'!H9</f>
        <v>4.0599999999999996</v>
      </c>
      <c r="R9" s="74">
        <f>'Январь 2014'!I9+'Февраль 2014'!I9+'Март 2014'!I9+'Апрель 2014'!I9+'Май 2014'!I9+'Июнь 2014'!I9+'Июль 2014'!I9+'Август 2014'!I9+'Сентябрь 2014'!I9+'Октябрь 2014'!I9+'Ноябрь 2014'!I9+'Декабрь 2014'!I9</f>
        <v>0</v>
      </c>
      <c r="S9" s="74">
        <f>'Январь 2014'!F9+'Февраль 2014'!F9+'Март 2014'!F9+'Апрель 2014'!F9+'Май 2014'!F9+'Июнь 2014'!F9+'Июль 2014'!F9+'Август 2014'!F9+'Сентябрь 2014'!F9+'Октябрь 2014'!F9+'Ноябрь 2014'!F9+'Декабрь 2014'!F9</f>
        <v>1.31</v>
      </c>
      <c r="T9" s="74">
        <f>Q9-R9</f>
        <v>4.0599999999999996</v>
      </c>
    </row>
    <row r="10" spans="1:20" ht="15.95" customHeight="1" x14ac:dyDescent="0.25">
      <c r="A10" s="81" t="s">
        <v>2</v>
      </c>
      <c r="B10" s="2">
        <v>5</v>
      </c>
      <c r="C10" s="18"/>
      <c r="D10" s="107">
        <f>'СВОД 2013'!N9</f>
        <v>19.79</v>
      </c>
      <c r="E10" s="7">
        <f>'Январь 2014'!J10+'СВОД 2014'!D10</f>
        <v>35.86</v>
      </c>
      <c r="F10" s="7">
        <f>'Февраль 2014'!J10+'СВОД 2014'!E10</f>
        <v>100.67</v>
      </c>
      <c r="G10" s="7">
        <f>'Март 2014'!J10+'СВОД 2014'!F10</f>
        <v>561.04999999999995</v>
      </c>
      <c r="H10" s="7">
        <f>'Апрель 2014'!J10+'СВОД 2014'!G10</f>
        <v>3108.8900000000003</v>
      </c>
      <c r="I10" s="7">
        <f>'Май 2014'!J10+'СВОД 2014'!H10</f>
        <v>2167.0400000000004</v>
      </c>
      <c r="J10" s="7">
        <f>'Июнь 2014'!J10+'СВОД 2014'!I10</f>
        <v>3939.8600000000006</v>
      </c>
      <c r="K10" s="7">
        <f>'Июль 2014'!J10+'СВОД 2014'!J10</f>
        <v>5479.22</v>
      </c>
      <c r="L10" s="7">
        <f>'Август 2014'!J10+'СВОД 2014'!K10</f>
        <v>6564.1200000000008</v>
      </c>
      <c r="M10" s="7">
        <f>'Сентябрь 2014'!J10+'СВОД 2014'!L10</f>
        <v>7862.68</v>
      </c>
      <c r="N10" s="7">
        <f>'Октябрь 2014'!J10+'СВОД 2014'!M10</f>
        <v>14841.94</v>
      </c>
      <c r="O10" s="7">
        <f>'Ноябрь 2014'!J10+'СВОД 2014'!N10</f>
        <v>14841.94</v>
      </c>
      <c r="P10" s="7">
        <f>'Декабрь 2014'!J10+'СВОД 2014'!O10</f>
        <v>14841.94</v>
      </c>
      <c r="Q10" s="74">
        <f>D10+'Январь 2014'!H10+'Февраль 2014'!H10+'Март 2014'!H10+'Апрель 2014'!H10+'Май 2014'!H10+'Июнь 2014'!H10+'Июль 2014'!H10+'Август 2014'!H10+'Сентябрь 2014'!H10+'Октябрь 2014'!H10+'Ноябрь 2014'!H10+'Декабрь 2014'!H10</f>
        <v>24341.940000000002</v>
      </c>
      <c r="R10" s="74">
        <f>'Январь 2014'!I10+'Февраль 2014'!I10+'Март 2014'!I10+'Апрель 2014'!I10+'Май 2014'!I10+'Июнь 2014'!I10+'Июль 2014'!I10+'Август 2014'!I10+'Сентябрь 2014'!I10+'Октябрь 2014'!I10+'Ноябрь 2014'!I10+'Декабрь 2014'!I10</f>
        <v>9500</v>
      </c>
      <c r="S10" s="74">
        <f>'Январь 2014'!F10+'Февраль 2014'!F10+'Март 2014'!F10+'Апрель 2014'!F10+'Май 2014'!F10+'Июнь 2014'!F10+'Июль 2014'!F10+'Август 2014'!F10+'Сентябрь 2014'!F10+'Октябрь 2014'!F10+'Ноябрь 2014'!F10+'Декабрь 2014'!F10</f>
        <v>7871.6100000000006</v>
      </c>
      <c r="T10" s="74">
        <f t="shared" si="0"/>
        <v>14841.940000000002</v>
      </c>
    </row>
    <row r="11" spans="1:20" ht="15.95" customHeight="1" x14ac:dyDescent="0.25">
      <c r="A11" s="81" t="s">
        <v>3</v>
      </c>
      <c r="B11" s="2">
        <v>6</v>
      </c>
      <c r="C11" s="18"/>
      <c r="D11" s="107">
        <f>'СВОД 2013'!N10</f>
        <v>-378.30999999999995</v>
      </c>
      <c r="E11" s="7">
        <f>'Январь 2014'!J11+'СВОД 2014'!D11</f>
        <v>-1377.29</v>
      </c>
      <c r="F11" s="7">
        <f>'Февраль 2014'!J11+'СВОД 2014'!E11</f>
        <v>-1852.24</v>
      </c>
      <c r="G11" s="7">
        <f>'Март 2014'!J11+'СВОД 2014'!F11</f>
        <v>-2319.29</v>
      </c>
      <c r="H11" s="7">
        <f>'Апрель 2014'!J11+'СВОД 2014'!G11</f>
        <v>-2726.24</v>
      </c>
      <c r="I11" s="7">
        <f>'Май 2014'!J11+'СВОД 2014'!H11</f>
        <v>-2555.3199999999997</v>
      </c>
      <c r="J11" s="7">
        <f>'Июнь 2014'!J11+'СВОД 2014'!I11</f>
        <v>-1878.6399999999996</v>
      </c>
      <c r="K11" s="7">
        <f>'Июль 2014'!J11+'СВОД 2014'!J11</f>
        <v>-1341.0799999999997</v>
      </c>
      <c r="L11" s="7">
        <f>'Август 2014'!J11+'СВОД 2014'!K11</f>
        <v>-903.66999999999973</v>
      </c>
      <c r="M11" s="7">
        <f>'Сентябрь 2014'!J11+'СВОД 2014'!L11</f>
        <v>-949.85999999999967</v>
      </c>
      <c r="N11" s="7">
        <f>'Октябрь 2014'!J11+'СВОД 2014'!M11</f>
        <v>-1319.3199999999997</v>
      </c>
      <c r="O11" s="7">
        <f>'Ноябрь 2014'!J11+'СВОД 2014'!N11</f>
        <v>-2319.3199999999997</v>
      </c>
      <c r="P11" s="7">
        <f>'Декабрь 2014'!J11+'СВОД 2014'!O11</f>
        <v>-2319.3199999999997</v>
      </c>
      <c r="Q11" s="74">
        <f>D11+'Январь 2014'!H11+'Февраль 2014'!H11+'Март 2014'!H11+'Апрель 2014'!H11+'Май 2014'!H11+'Июнь 2014'!H11+'Июль 2014'!H11+'Август 2014'!H11+'Сентябрь 2014'!H11+'Октябрь 2014'!H11+'Ноябрь 2014'!H11+'Декабрь 2014'!H11</f>
        <v>3680.68</v>
      </c>
      <c r="R11" s="74">
        <f>'Январь 2014'!I11+'Февраль 2014'!I11+'Март 2014'!I11+'Апрель 2014'!I11+'Май 2014'!I11+'Июнь 2014'!I11+'Июль 2014'!I11+'Август 2014'!I11+'Сентябрь 2014'!I11+'Октябрь 2014'!I11+'Ноябрь 2014'!I11+'Декабрь 2014'!I11</f>
        <v>6000</v>
      </c>
      <c r="S11" s="74">
        <f>'Январь 2014'!F11+'Февраль 2014'!F11+'Март 2014'!F11+'Апрель 2014'!F11+'Май 2014'!F11+'Июнь 2014'!F11+'Июль 2014'!F11+'Август 2014'!F11+'Сентябрь 2014'!F11+'Октябрь 2014'!F11+'Ноябрь 2014'!F11+'Декабрь 2014'!F11</f>
        <v>1313.49</v>
      </c>
      <c r="T11" s="74">
        <f t="shared" si="0"/>
        <v>-2319.3200000000002</v>
      </c>
    </row>
    <row r="12" spans="1:20" ht="15.95" customHeight="1" x14ac:dyDescent="0.25">
      <c r="A12" s="81" t="s">
        <v>4</v>
      </c>
      <c r="B12" s="2">
        <v>7</v>
      </c>
      <c r="C12" s="18"/>
      <c r="D12" s="107">
        <f>'СВОД 2013'!N11</f>
        <v>0</v>
      </c>
      <c r="E12" s="7">
        <f>'Январь 2014'!J12+'СВОД 2014'!D12</f>
        <v>0</v>
      </c>
      <c r="F12" s="7">
        <f>'Февраль 2014'!J12+'СВОД 2014'!E12</f>
        <v>0</v>
      </c>
      <c r="G12" s="7">
        <f>'Март 2014'!J12+'СВОД 2014'!F12</f>
        <v>0</v>
      </c>
      <c r="H12" s="7">
        <f>'Апрель 2014'!J12+'СВОД 2014'!G12</f>
        <v>0</v>
      </c>
      <c r="I12" s="7">
        <f>'Май 2014'!J12+'СВОД 2014'!H12</f>
        <v>0</v>
      </c>
      <c r="J12" s="7">
        <f>'Июнь 2014'!J12+'СВОД 2014'!I12</f>
        <v>74.94</v>
      </c>
      <c r="K12" s="7">
        <f>'Июль 2014'!J12+'СВОД 2014'!J12</f>
        <v>88.06</v>
      </c>
      <c r="L12" s="7">
        <f>'Август 2014'!J12+'СВОД 2014'!K12</f>
        <v>90.25</v>
      </c>
      <c r="M12" s="7">
        <f>'Сентябрь 2014'!J12+'СВОД 2014'!L12</f>
        <v>2.25</v>
      </c>
      <c r="N12" s="7">
        <f>'Октябрь 2014'!J12+'СВОД 2014'!M12</f>
        <v>2.25</v>
      </c>
      <c r="O12" s="7">
        <f>'Ноябрь 2014'!J12+'СВОД 2014'!N12</f>
        <v>2.25</v>
      </c>
      <c r="P12" s="7">
        <f>'Декабрь 2014'!J12+'СВОД 2014'!O12</f>
        <v>2.25</v>
      </c>
      <c r="Q12" s="74">
        <f>D12+'Январь 2014'!H12+'Февраль 2014'!H12+'Март 2014'!H12+'Апрель 2014'!H12+'Май 2014'!H12+'Июнь 2014'!H12+'Июль 2014'!H12+'Август 2014'!H12+'Сентябрь 2014'!H12+'Октябрь 2014'!H12+'Ноябрь 2014'!H12+'Декабрь 2014'!H12</f>
        <v>90.31</v>
      </c>
      <c r="R12" s="74">
        <f>'Январь 2014'!I12+'Февраль 2014'!I12+'Март 2014'!I12+'Апрель 2014'!I12+'Май 2014'!I12+'Июнь 2014'!I12+'Июль 2014'!I12+'Август 2014'!I12+'Сентябрь 2014'!I12+'Октябрь 2014'!I12+'Ноябрь 2014'!I12+'Декабрь 2014'!I12</f>
        <v>88.06</v>
      </c>
      <c r="S12" s="74">
        <f>'Январь 2014'!F12+'Февраль 2014'!F12+'Март 2014'!F12+'Апрель 2014'!F12+'Май 2014'!F12+'Июнь 2014'!F12+'Июль 2014'!F12+'Август 2014'!F12+'Сентябрь 2014'!F12+'Октябрь 2014'!F12+'Ноябрь 2014'!F12+'Декабрь 2014'!F12</f>
        <v>29.28</v>
      </c>
      <c r="T12" s="74">
        <f t="shared" si="0"/>
        <v>2.25</v>
      </c>
    </row>
    <row r="13" spans="1:20" ht="15.95" customHeight="1" x14ac:dyDescent="0.25">
      <c r="A13" s="81" t="s">
        <v>5</v>
      </c>
      <c r="B13" s="2">
        <v>8</v>
      </c>
      <c r="C13" s="18"/>
      <c r="D13" s="107">
        <f>'СВОД 2013'!N12</f>
        <v>0</v>
      </c>
      <c r="E13" s="7">
        <f>'Январь 2014'!J13+'СВОД 2014'!D13</f>
        <v>0</v>
      </c>
      <c r="F13" s="7">
        <f>'Февраль 2014'!J13+'СВОД 2014'!E13</f>
        <v>0</v>
      </c>
      <c r="G13" s="7">
        <f>'Март 2014'!J13+'СВОД 2014'!F13</f>
        <v>0</v>
      </c>
      <c r="H13" s="7">
        <f>'Апрель 2014'!J13+'СВОД 2014'!G13</f>
        <v>0.36</v>
      </c>
      <c r="I13" s="7">
        <f>'Май 2014'!J13+'СВОД 2014'!H13</f>
        <v>0.36</v>
      </c>
      <c r="J13" s="7">
        <f>'Июнь 2014'!J13+'СВОД 2014'!I13</f>
        <v>-975.03</v>
      </c>
      <c r="K13" s="7">
        <f>'Июль 2014'!J13+'СВОД 2014'!J13</f>
        <v>-961.03</v>
      </c>
      <c r="L13" s="7">
        <f>'Август 2014'!J13+'СВОД 2014'!K13</f>
        <v>-950.28</v>
      </c>
      <c r="M13" s="7">
        <f>'Сентябрь 2014'!J13+'СВОД 2014'!L13</f>
        <v>-950.28</v>
      </c>
      <c r="N13" s="7">
        <f>'Октябрь 2014'!J13+'СВОД 2014'!M13</f>
        <v>-921.79</v>
      </c>
      <c r="O13" s="7">
        <f>'Ноябрь 2014'!J13+'СВОД 2014'!N13</f>
        <v>-921.79</v>
      </c>
      <c r="P13" s="7">
        <f>'Декабрь 2014'!J13+'СВОД 2014'!O13</f>
        <v>-921.79</v>
      </c>
      <c r="Q13" s="74">
        <f>D13+'Январь 2014'!H13+'Февраль 2014'!H13+'Март 2014'!H13+'Апрель 2014'!H13+'Май 2014'!H13+'Июнь 2014'!H13+'Июль 2014'!H13+'Август 2014'!H13+'Сентябрь 2014'!H13+'Октябрь 2014'!H13+'Ноябрь 2014'!H13+'Декабрь 2014'!H13</f>
        <v>78.209999999999994</v>
      </c>
      <c r="R13" s="74">
        <f>'Январь 2014'!I13+'Февраль 2014'!I13+'Март 2014'!I13+'Апрель 2014'!I13+'Май 2014'!I13+'Июнь 2014'!I13+'Июль 2014'!I13+'Август 2014'!I13+'Сентябрь 2014'!I13+'Октябрь 2014'!I13+'Ноябрь 2014'!I13+'Декабрь 2014'!I13</f>
        <v>1000</v>
      </c>
      <c r="S13" s="74">
        <f>'Январь 2014'!F13+'Февраль 2014'!F13+'Март 2014'!F13+'Апрель 2014'!F13+'Май 2014'!F13+'Июнь 2014'!F13+'Июль 2014'!F13+'Август 2014'!F13+'Сентябрь 2014'!F13+'Октябрь 2014'!F13+'Ноябрь 2014'!F13+'Декабрь 2014'!F13</f>
        <v>25.279999999999998</v>
      </c>
      <c r="T13" s="74">
        <f t="shared" si="0"/>
        <v>-921.79</v>
      </c>
    </row>
    <row r="14" spans="1:20" ht="15.95" customHeight="1" x14ac:dyDescent="0.25">
      <c r="A14" s="81" t="s">
        <v>6</v>
      </c>
      <c r="B14" s="2">
        <v>9</v>
      </c>
      <c r="C14" s="18"/>
      <c r="D14" s="107">
        <f>'СВОД 2013'!N13</f>
        <v>10.09</v>
      </c>
      <c r="E14" s="7">
        <f>'Январь 2014'!J14+'СВОД 2014'!D14</f>
        <v>10.09</v>
      </c>
      <c r="F14" s="7">
        <f>'Февраль 2014'!J14+'СВОД 2014'!E14</f>
        <v>10.09</v>
      </c>
      <c r="G14" s="7">
        <f>'Март 2014'!J14+'СВОД 2014'!F14</f>
        <v>10.119999999999999</v>
      </c>
      <c r="H14" s="7">
        <f>'Апрель 2014'!J14+'СВОД 2014'!G14</f>
        <v>80.08</v>
      </c>
      <c r="I14" s="7">
        <f>'Май 2014'!J14+'СВОД 2014'!H14</f>
        <v>185.03</v>
      </c>
      <c r="J14" s="7">
        <f>'Июнь 2014'!J14+'СВОД 2014'!I14</f>
        <v>356.91999999999996</v>
      </c>
      <c r="K14" s="7">
        <f>'Июль 2014'!J14+'СВОД 2014'!J14</f>
        <v>545.84999999999991</v>
      </c>
      <c r="L14" s="7">
        <f>'Август 2014'!J14+'СВОД 2014'!K14</f>
        <v>76.189999999999884</v>
      </c>
      <c r="M14" s="7">
        <f>'Сентябрь 2014'!J14+'СВОД 2014'!L14</f>
        <v>114.06999999999988</v>
      </c>
      <c r="N14" s="7">
        <f>'Октябрь 2014'!J14+'СВОД 2014'!M14</f>
        <v>142.05999999999989</v>
      </c>
      <c r="O14" s="7">
        <f>'Ноябрь 2014'!J14+'СВОД 2014'!N14</f>
        <v>142.05999999999989</v>
      </c>
      <c r="P14" s="7">
        <f>'Декабрь 2014'!J14+'СВОД 2014'!O14</f>
        <v>142.05999999999989</v>
      </c>
      <c r="Q14" s="74">
        <f>D14+'Январь 2014'!H14+'Февраль 2014'!H14+'Март 2014'!H14+'Апрель 2014'!H14+'Май 2014'!H14+'Июнь 2014'!H14+'Июль 2014'!H14+'Август 2014'!H14+'Сентябрь 2014'!H14+'Октябрь 2014'!H14+'Ноябрь 2014'!H14+'Декабрь 2014'!H14</f>
        <v>687.92</v>
      </c>
      <c r="R14" s="74">
        <f>'Январь 2014'!I14+'Февраль 2014'!I14+'Март 2014'!I14+'Апрель 2014'!I14+'Май 2014'!I14+'Июнь 2014'!I14+'Июль 2014'!I14+'Август 2014'!I14+'Сентябрь 2014'!I14+'Октябрь 2014'!I14+'Ноябрь 2014'!I14+'Декабрь 2014'!I14</f>
        <v>545.86</v>
      </c>
      <c r="S14" s="74">
        <f>'Январь 2014'!F14+'Февраль 2014'!F14+'Март 2014'!F14+'Апрель 2014'!F14+'Май 2014'!F14+'Июнь 2014'!F14+'Июль 2014'!F14+'Август 2014'!F14+'Сентябрь 2014'!F14+'Октябрь 2014'!F14+'Ноябрь 2014'!F14+'Декабрь 2014'!F14</f>
        <v>219.98</v>
      </c>
      <c r="T14" s="74">
        <f t="shared" si="0"/>
        <v>142.05999999999995</v>
      </c>
    </row>
    <row r="15" spans="1:20" ht="15.95" customHeight="1" x14ac:dyDescent="0.25">
      <c r="A15" s="81" t="s">
        <v>119</v>
      </c>
      <c r="B15" s="2">
        <v>9</v>
      </c>
      <c r="C15" s="2" t="s">
        <v>120</v>
      </c>
      <c r="D15" s="107">
        <f>'СВОД 2013'!N14</f>
        <v>0</v>
      </c>
      <c r="E15" s="7">
        <f>'Январь 2014'!J15+'СВОД 2014'!D15</f>
        <v>0</v>
      </c>
      <c r="F15" s="7">
        <f>'Февраль 2014'!J15+'СВОД 2014'!E15</f>
        <v>0</v>
      </c>
      <c r="G15" s="7">
        <f>'Март 2014'!J15+'СВОД 2014'!F15</f>
        <v>0</v>
      </c>
      <c r="H15" s="7">
        <f>'Апрель 2014'!J15+'СВОД 2014'!G15</f>
        <v>0</v>
      </c>
      <c r="I15" s="7">
        <f>'Май 2014'!J15+'СВОД 2014'!H15</f>
        <v>0</v>
      </c>
      <c r="J15" s="7">
        <f>'Июнь 2014'!J15+'СВОД 2014'!I15</f>
        <v>0</v>
      </c>
      <c r="K15" s="7">
        <f>'Июль 2014'!J15+'СВОД 2014'!J15</f>
        <v>0</v>
      </c>
      <c r="L15" s="7">
        <f>'Август 2014'!J15+'СВОД 2014'!K15</f>
        <v>0</v>
      </c>
      <c r="M15" s="7">
        <f>'Сентябрь 2014'!J15+'СВОД 2014'!L15</f>
        <v>0</v>
      </c>
      <c r="N15" s="7">
        <f>'Октябрь 2014'!J15+'СВОД 2014'!M15</f>
        <v>0</v>
      </c>
      <c r="O15" s="7">
        <f>'Ноябрь 2014'!J15+'СВОД 2014'!N15</f>
        <v>0</v>
      </c>
      <c r="P15" s="7">
        <f>'Декабрь 2014'!J15+'СВОД 2014'!O15</f>
        <v>0</v>
      </c>
      <c r="Q15" s="74">
        <f>D15+'Январь 2014'!H15+'Февраль 2014'!H15+'Март 2014'!H15+'Апрель 2014'!H15+'Май 2014'!H15+'Июнь 2014'!H15+'Июль 2014'!H15+'Август 2014'!H15+'Сентябрь 2014'!H15+'Октябрь 2014'!H15+'Ноябрь 2014'!H15+'Декабрь 2014'!H15</f>
        <v>0</v>
      </c>
      <c r="R15" s="74">
        <f>'Январь 2014'!I15+'Февраль 2014'!I15+'Март 2014'!I15+'Апрель 2014'!I15+'Май 2014'!I15+'Июнь 2014'!I15+'Июль 2014'!I15+'Август 2014'!I15+'Сентябрь 2014'!I15+'Октябрь 2014'!I15+'Ноябрь 2014'!I15+'Декабрь 2014'!I15</f>
        <v>0</v>
      </c>
      <c r="S15" s="74">
        <f>'Январь 2014'!F15+'Февраль 2014'!F15+'Март 2014'!F15+'Апрель 2014'!F15+'Май 2014'!F15+'Июнь 2014'!F15+'Июль 2014'!F15+'Август 2014'!F15+'Сентябрь 2014'!F15+'Октябрь 2014'!F15+'Ноябрь 2014'!F15+'Декабрь 2014'!F15</f>
        <v>0</v>
      </c>
      <c r="T15" s="74">
        <f t="shared" si="0"/>
        <v>0</v>
      </c>
    </row>
    <row r="16" spans="1:20" ht="15.95" customHeight="1" x14ac:dyDescent="0.25">
      <c r="A16" s="81" t="s">
        <v>7</v>
      </c>
      <c r="B16" s="2">
        <v>10</v>
      </c>
      <c r="C16" s="18"/>
      <c r="D16" s="107">
        <f>'СВОД 2013'!N15</f>
        <v>1729.89</v>
      </c>
      <c r="E16" s="7">
        <f>'Январь 2014'!J16+'СВОД 2014'!D16</f>
        <v>1926.0500000000002</v>
      </c>
      <c r="F16" s="7">
        <f>'Февраль 2014'!J16+'СВОД 2014'!E16</f>
        <v>221.63000000000011</v>
      </c>
      <c r="G16" s="7">
        <f>'Март 2014'!J16+'СВОД 2014'!F16</f>
        <v>2236.91</v>
      </c>
      <c r="H16" s="7">
        <f>'Апрель 2014'!J16+'СВОД 2014'!G16</f>
        <v>4435.51</v>
      </c>
      <c r="I16" s="7">
        <f>'Май 2014'!J16+'СВОД 2014'!H16</f>
        <v>3092.3900000000003</v>
      </c>
      <c r="J16" s="7">
        <f>'Июнь 2014'!J16+'СВОД 2014'!I16</f>
        <v>4688.72</v>
      </c>
      <c r="K16" s="7">
        <f>'Июль 2014'!J16+'СВОД 2014'!J16</f>
        <v>1607.6500000000005</v>
      </c>
      <c r="L16" s="7">
        <f>'Август 2014'!J16+'СВОД 2014'!K16</f>
        <v>3842.1800000000007</v>
      </c>
      <c r="M16" s="7">
        <f>'Сентябрь 2014'!J16+'СВОД 2014'!L16</f>
        <v>6210.2100000000009</v>
      </c>
      <c r="N16" s="7">
        <f>'Октябрь 2014'!J16+'СВОД 2014'!M16</f>
        <v>10893.810000000001</v>
      </c>
      <c r="O16" s="7">
        <f>'Ноябрь 2014'!J16+'СВОД 2014'!N16</f>
        <v>2545.2700000000004</v>
      </c>
      <c r="P16" s="7">
        <f>'Декабрь 2014'!J16+'СВОД 2014'!O16</f>
        <v>2545.2700000000004</v>
      </c>
      <c r="Q16" s="74">
        <f>D16+'Январь 2014'!H16+'Февраль 2014'!H16+'Март 2014'!H16+'Апрель 2014'!H16+'Май 2014'!H16+'Июнь 2014'!H16+'Июль 2014'!H16+'Август 2014'!H16+'Сентябрь 2014'!H16+'Октябрь 2014'!H16+'Ноябрь 2014'!H16+'Декабрь 2014'!H16</f>
        <v>19893.810000000005</v>
      </c>
      <c r="R16" s="74">
        <f>'Январь 2014'!I16+'Февраль 2014'!I16+'Март 2014'!I16+'Апрель 2014'!I16+'Май 2014'!I16+'Июнь 2014'!I16+'Июль 2014'!I16+'Август 2014'!I16+'Сентябрь 2014'!I16+'Октябрь 2014'!I16+'Ноябрь 2014'!I16+'Декабрь 2014'!I16</f>
        <v>17348.54</v>
      </c>
      <c r="S16" s="74">
        <f>'Январь 2014'!F16+'Февраль 2014'!F16+'Март 2014'!F16+'Апрель 2014'!F16+'Май 2014'!F16+'Июнь 2014'!F16+'Июль 2014'!F16+'Август 2014'!F16+'Сентябрь 2014'!F16+'Октябрь 2014'!F16+'Ноябрь 2014'!F16+'Декабрь 2014'!F16</f>
        <v>5886.65</v>
      </c>
      <c r="T16" s="74">
        <f t="shared" si="0"/>
        <v>2545.2700000000041</v>
      </c>
    </row>
    <row r="17" spans="1:20" ht="15.95" customHeight="1" x14ac:dyDescent="0.25">
      <c r="A17" s="81" t="s">
        <v>8</v>
      </c>
      <c r="B17" s="2">
        <v>11</v>
      </c>
      <c r="C17" s="18"/>
      <c r="D17" s="107">
        <f>'СВОД 2013'!N16</f>
        <v>3986.9599999999996</v>
      </c>
      <c r="E17" s="7">
        <f>'Январь 2014'!J17+'СВОД 2014'!D17</f>
        <v>3986.9599999999996</v>
      </c>
      <c r="F17" s="7">
        <f>'Февраль 2014'!J17+'СВОД 2014'!E17</f>
        <v>3998.9999999999995</v>
      </c>
      <c r="G17" s="7">
        <f>'Март 2014'!J17+'СВОД 2014'!F17</f>
        <v>3998.9999999999995</v>
      </c>
      <c r="H17" s="7">
        <f>'Апрель 2014'!J17+'СВОД 2014'!G17</f>
        <v>3998.9999999999995</v>
      </c>
      <c r="I17" s="7">
        <f>'Май 2014'!J17+'СВОД 2014'!H17</f>
        <v>3999.1199999999994</v>
      </c>
      <c r="J17" s="7">
        <f>'Июнь 2014'!J17+'СВОД 2014'!I17</f>
        <v>3999.1199999999994</v>
      </c>
      <c r="K17" s="7">
        <f>'Июль 2014'!J17+'СВОД 2014'!J17</f>
        <v>4009.3199999999993</v>
      </c>
      <c r="L17" s="7">
        <f>'Август 2014'!J17+'СВОД 2014'!K17</f>
        <v>19.929999999999382</v>
      </c>
      <c r="M17" s="7">
        <f>'Сентябрь 2014'!J17+'СВОД 2014'!L17</f>
        <v>71.549999999999386</v>
      </c>
      <c r="N17" s="7">
        <f>'Октябрь 2014'!J17+'СВОД 2014'!M17</f>
        <v>136.05999999999938</v>
      </c>
      <c r="O17" s="7">
        <f>'Ноябрь 2014'!J17+'СВОД 2014'!N17</f>
        <v>136.05999999999938</v>
      </c>
      <c r="P17" s="7">
        <f>'Декабрь 2014'!J17+'СВОД 2014'!O17</f>
        <v>136.05999999999938</v>
      </c>
      <c r="Q17" s="74">
        <f>D17+'Январь 2014'!H17+'Февраль 2014'!H17+'Март 2014'!H17+'Апрель 2014'!H17+'Май 2014'!H17+'Июнь 2014'!H17+'Июль 2014'!H17+'Август 2014'!H17+'Сентябрь 2014'!H17+'Октябрь 2014'!H17+'Ноябрь 2014'!H17+'Декабрь 2014'!H17</f>
        <v>4135.0599999999995</v>
      </c>
      <c r="R17" s="74">
        <f>'Январь 2014'!I17+'Февраль 2014'!I17+'Март 2014'!I17+'Апрель 2014'!I17+'Май 2014'!I17+'Июнь 2014'!I17+'Июль 2014'!I17+'Август 2014'!I17+'Сентябрь 2014'!I17+'Октябрь 2014'!I17+'Ноябрь 2014'!I17+'Декабрь 2014'!I17</f>
        <v>3999</v>
      </c>
      <c r="S17" s="74">
        <f>'Январь 2014'!F17+'Февраль 2014'!F17+'Март 2014'!F17+'Апрель 2014'!F17+'Май 2014'!F17+'Июнь 2014'!F17+'Июль 2014'!F17+'Август 2014'!F17+'Сентябрь 2014'!F17+'Октябрь 2014'!F17+'Ноябрь 2014'!F17+'Декабрь 2014'!F17</f>
        <v>47.849999999999909</v>
      </c>
      <c r="T17" s="74">
        <f t="shared" si="0"/>
        <v>136.05999999999949</v>
      </c>
    </row>
    <row r="18" spans="1:20" ht="15.95" customHeight="1" x14ac:dyDescent="0.25">
      <c r="A18" s="81" t="s">
        <v>142</v>
      </c>
      <c r="B18" s="2">
        <v>12</v>
      </c>
      <c r="C18" s="18"/>
      <c r="D18" s="107">
        <f>'СВОД 2013'!N17</f>
        <v>2208.4100000000003</v>
      </c>
      <c r="E18" s="7">
        <f>'Январь 2014'!J18+'СВОД 2014'!D18</f>
        <v>2208.4100000000003</v>
      </c>
      <c r="F18" s="7">
        <f>'Февраль 2014'!J18+'СВОД 2014'!E18</f>
        <v>2208.4100000000003</v>
      </c>
      <c r="G18" s="7">
        <f>'Март 2014'!J18+'СВОД 2014'!F18</f>
        <v>2208.4100000000003</v>
      </c>
      <c r="H18" s="7">
        <f>'Апрель 2014'!J18+'СВОД 2014'!G18</f>
        <v>6.760000000000673</v>
      </c>
      <c r="I18" s="7">
        <f>'Май 2014'!J18+'СВОД 2014'!H18</f>
        <v>25.060000000000674</v>
      </c>
      <c r="J18" s="7">
        <f>'Июнь 2014'!J18+'СВОД 2014'!I18</f>
        <v>25.060000000000674</v>
      </c>
      <c r="K18" s="7">
        <f>'Июль 2014'!J18+'СВОД 2014'!J18</f>
        <v>166.75000000000068</v>
      </c>
      <c r="L18" s="7">
        <f>'Август 2014'!J18+'СВОД 2014'!K18</f>
        <v>-2646.0299999999988</v>
      </c>
      <c r="M18" s="7">
        <f>'Сентябрь 2014'!J18+'СВОД 2014'!L18</f>
        <v>-4985.5999999999985</v>
      </c>
      <c r="N18" s="7">
        <f>'Октябрь 2014'!J18+'СВОД 2014'!M18</f>
        <v>-4981.7999999999984</v>
      </c>
      <c r="O18" s="7">
        <f>'Ноябрь 2014'!J18+'СВОД 2014'!N18</f>
        <v>-8081.7999999999984</v>
      </c>
      <c r="P18" s="7">
        <f>'Декабрь 2014'!J18+'СВОД 2014'!O18</f>
        <v>-8081.7999999999984</v>
      </c>
      <c r="Q18" s="74">
        <f>D18+'Январь 2014'!H18+'Февраль 2014'!H18+'Март 2014'!H18+'Апрель 2014'!H18+'Май 2014'!H18+'Июнь 2014'!H18+'Июль 2014'!H18+'Август 2014'!H18+'Сентябрь 2014'!H18+'Октябрь 2014'!H18+'Ноябрь 2014'!H18+'Декабрь 2014'!H18</f>
        <v>6326.6100000000006</v>
      </c>
      <c r="R18" s="74">
        <f>'Январь 2014'!I18+'Февраль 2014'!I18+'Март 2014'!I18+'Апрель 2014'!I18+'Май 2014'!I18+'Июнь 2014'!I18+'Июль 2014'!I18+'Август 2014'!I18+'Сентябрь 2014'!I18+'Октябрь 2014'!I18+'Ноябрь 2014'!I18+'Декабрь 2014'!I18</f>
        <v>14408.41</v>
      </c>
      <c r="S18" s="74">
        <f>'Январь 2014'!F18+'Февраль 2014'!F18+'Март 2014'!F18+'Апрель 2014'!F18+'Май 2014'!F18+'Июнь 2014'!F18+'Июль 2014'!F18+'Август 2014'!F18+'Сентябрь 2014'!F18+'Октябрь 2014'!F18+'Ноябрь 2014'!F18+'Декабрь 2014'!F18</f>
        <v>1328.75</v>
      </c>
      <c r="T18" s="74">
        <f t="shared" si="0"/>
        <v>-8081.7999999999993</v>
      </c>
    </row>
    <row r="19" spans="1:20" ht="15.95" customHeight="1" x14ac:dyDescent="0.25">
      <c r="A19" s="81" t="s">
        <v>176</v>
      </c>
      <c r="B19" s="2">
        <v>12</v>
      </c>
      <c r="C19" s="3" t="s">
        <v>120</v>
      </c>
      <c r="D19" s="107">
        <f>'СВОД 2013'!N18</f>
        <v>0</v>
      </c>
      <c r="E19" s="7">
        <f>'Январь 2014'!J19+'СВОД 2014'!D19</f>
        <v>0</v>
      </c>
      <c r="F19" s="7">
        <f>'Февраль 2014'!J19+'СВОД 2014'!E19</f>
        <v>0</v>
      </c>
      <c r="G19" s="7">
        <f>'Март 2014'!J19+'СВОД 2014'!F19</f>
        <v>0</v>
      </c>
      <c r="H19" s="7">
        <f>'Апрель 2014'!J19+'СВОД 2014'!G19</f>
        <v>0</v>
      </c>
      <c r="I19" s="7">
        <f>'Май 2014'!J19+'СВОД 2014'!H19</f>
        <v>0</v>
      </c>
      <c r="J19" s="7">
        <f>'Июнь 2014'!J19+'СВОД 2014'!I19</f>
        <v>0</v>
      </c>
      <c r="K19" s="7">
        <f>'Июль 2014'!J19+'СВОД 2014'!J19</f>
        <v>0</v>
      </c>
      <c r="L19" s="7">
        <f>'Август 2014'!J19+'СВОД 2014'!K19</f>
        <v>0</v>
      </c>
      <c r="M19" s="7">
        <f>'Сентябрь 2014'!J19+'СВОД 2014'!L19</f>
        <v>0</v>
      </c>
      <c r="N19" s="7">
        <f>'Октябрь 2014'!J19+'СВОД 2014'!M19</f>
        <v>0</v>
      </c>
      <c r="O19" s="7">
        <f>'Ноябрь 2014'!J19+'СВОД 2014'!N19</f>
        <v>0</v>
      </c>
      <c r="P19" s="7">
        <f>'Декабрь 2014'!J19+'СВОД 2014'!O19</f>
        <v>0</v>
      </c>
      <c r="Q19" s="74">
        <f>D19+'Январь 2014'!H19+'Февраль 2014'!H19+'Март 2014'!H19+'Апрель 2014'!H19+'Май 2014'!H19+'Июнь 2014'!H19+'Июль 2014'!H19+'Август 2014'!H19+'Сентябрь 2014'!H19+'Октябрь 2014'!H19+'Ноябрь 2014'!H19+'Декабрь 2014'!H19</f>
        <v>0</v>
      </c>
      <c r="R19" s="74">
        <f>'Январь 2014'!I19+'Февраль 2014'!I19+'Март 2014'!I19+'Апрель 2014'!I19+'Май 2014'!I19+'Июнь 2014'!I19+'Июль 2014'!I19+'Август 2014'!I19+'Сентябрь 2014'!I19+'Октябрь 2014'!I19+'Ноябрь 2014'!I19+'Декабрь 2014'!I19</f>
        <v>0</v>
      </c>
      <c r="S19" s="74">
        <f>'Январь 2014'!F19+'Февраль 2014'!F19+'Март 2014'!F19+'Апрель 2014'!F19+'Май 2014'!F19+'Июнь 2014'!F19+'Июль 2014'!F19+'Август 2014'!F19+'Сентябрь 2014'!F19+'Октябрь 2014'!F19+'Ноябрь 2014'!F19+'Декабрь 2014'!F19</f>
        <v>0</v>
      </c>
      <c r="T19" s="74">
        <f t="shared" si="0"/>
        <v>0</v>
      </c>
    </row>
    <row r="20" spans="1:20" ht="15.95" customHeight="1" x14ac:dyDescent="0.25">
      <c r="A20" s="81" t="s">
        <v>9</v>
      </c>
      <c r="B20" s="2">
        <v>13</v>
      </c>
      <c r="C20" s="18"/>
      <c r="D20" s="107">
        <f>'СВОД 2013'!N19</f>
        <v>5.79</v>
      </c>
      <c r="E20" s="7">
        <f>'Январь 2014'!J20+'СВОД 2014'!D20</f>
        <v>405.34000000000003</v>
      </c>
      <c r="F20" s="7">
        <f>'Февраль 2014'!J20+'СВОД 2014'!E20</f>
        <v>1185.22</v>
      </c>
      <c r="G20" s="7">
        <f>'Март 2014'!J20+'СВОД 2014'!F20</f>
        <v>852.3900000000001</v>
      </c>
      <c r="H20" s="7">
        <f>'Апрель 2014'!J20+'СВОД 2014'!G20</f>
        <v>106.41000000000008</v>
      </c>
      <c r="I20" s="7">
        <f>'Май 2014'!J20+'СВОД 2014'!H20</f>
        <v>26.460000000000093</v>
      </c>
      <c r="J20" s="7">
        <f>'Июнь 2014'!J20+'СВОД 2014'!I20</f>
        <v>91.940000000000097</v>
      </c>
      <c r="K20" s="7">
        <f>'Июль 2014'!J20+'СВОД 2014'!J20</f>
        <v>221.80000000000007</v>
      </c>
      <c r="L20" s="7">
        <f>'Август 2014'!J20+'СВОД 2014'!K20</f>
        <v>62.040000000000077</v>
      </c>
      <c r="M20" s="7">
        <f>'Сентябрь 2014'!J20+'СВОД 2014'!L20</f>
        <v>148.31000000000006</v>
      </c>
      <c r="N20" s="7">
        <f>'Октябрь 2014'!J20+'СВОД 2014'!M20</f>
        <v>102.02000000000008</v>
      </c>
      <c r="O20" s="7">
        <f>'Ноябрь 2014'!J20+'СВОД 2014'!N20</f>
        <v>102.02000000000008</v>
      </c>
      <c r="P20" s="7">
        <f>'Декабрь 2014'!J20+'СВОД 2014'!O20</f>
        <v>102.02000000000008</v>
      </c>
      <c r="Q20" s="74">
        <f>D20+'Январь 2014'!H20+'Февраль 2014'!H20+'Март 2014'!H20+'Апрель 2014'!H20+'Май 2014'!H20+'Июнь 2014'!H20+'Июль 2014'!H20+'Август 2014'!H20+'Сентябрь 2014'!H20+'Октябрь 2014'!H20+'Ноябрь 2014'!H20+'Декабрь 2014'!H20</f>
        <v>1873.42</v>
      </c>
      <c r="R20" s="74">
        <f>'Январь 2014'!I20+'Февраль 2014'!I20+'Март 2014'!I20+'Апрель 2014'!I20+'Май 2014'!I20+'Июнь 2014'!I20+'Июль 2014'!I20+'Август 2014'!I20+'Сентябрь 2014'!I20+'Октябрь 2014'!I20+'Ноябрь 2014'!I20+'Декабрь 2014'!I20</f>
        <v>1771.3999999999999</v>
      </c>
      <c r="S20" s="74">
        <f>'Январь 2014'!F20+'Февраль 2014'!F20+'Март 2014'!F20+'Апрель 2014'!F20+'Май 2014'!F20+'Июнь 2014'!F20+'Июль 2014'!F20+'Август 2014'!F20+'Сентябрь 2014'!F20+'Октябрь 2014'!F20+'Ноябрь 2014'!F20+'Декабрь 2014'!F20</f>
        <v>612.27</v>
      </c>
      <c r="T20" s="74">
        <f t="shared" si="0"/>
        <v>102.02000000000021</v>
      </c>
    </row>
    <row r="21" spans="1:20" ht="15.95" customHeight="1" x14ac:dyDescent="0.25">
      <c r="A21" s="81" t="s">
        <v>10</v>
      </c>
      <c r="B21" s="2">
        <v>14</v>
      </c>
      <c r="C21" s="18"/>
      <c r="D21" s="107">
        <f>'СВОД 2013'!N20</f>
        <v>-530.17999999999984</v>
      </c>
      <c r="E21" s="7">
        <f>'Январь 2014'!J21+'СВОД 2014'!D21</f>
        <v>-530.17999999999984</v>
      </c>
      <c r="F21" s="7">
        <f>'Февраль 2014'!J21+'СВОД 2014'!E21</f>
        <v>2473.34</v>
      </c>
      <c r="G21" s="7">
        <f>'Март 2014'!J21+'СВОД 2014'!F21</f>
        <v>5815.85</v>
      </c>
      <c r="H21" s="7">
        <f>'Апрель 2014'!J21+'СВОД 2014'!G21</f>
        <v>-1004.4399999999996</v>
      </c>
      <c r="I21" s="7">
        <f>'Май 2014'!J21+'СВОД 2014'!H21</f>
        <v>-870.14999999999964</v>
      </c>
      <c r="J21" s="7">
        <f>'Июнь 2014'!J21+'СВОД 2014'!I21</f>
        <v>-270.8099999999996</v>
      </c>
      <c r="K21" s="7">
        <f>'Июль 2014'!J21+'СВОД 2014'!J21</f>
        <v>850.56000000000029</v>
      </c>
      <c r="L21" s="7">
        <f>'Август 2014'!J21+'СВОД 2014'!K21</f>
        <v>2119.2200000000003</v>
      </c>
      <c r="M21" s="7">
        <f>'Сентябрь 2014'!J21+'СВОД 2014'!L21</f>
        <v>3401.9100000000003</v>
      </c>
      <c r="N21" s="7">
        <f>'Октябрь 2014'!J21+'СВОД 2014'!M21</f>
        <v>9963.31</v>
      </c>
      <c r="O21" s="7">
        <f>'Ноябрь 2014'!J21+'СВОД 2014'!N21</f>
        <v>9963.31</v>
      </c>
      <c r="P21" s="7">
        <f>'Декабрь 2014'!J21+'СВОД 2014'!O21</f>
        <v>9963.31</v>
      </c>
      <c r="Q21" s="74">
        <f>D21+'Январь 2014'!H21+'Февраль 2014'!H21+'Март 2014'!H21+'Апрель 2014'!H21+'Май 2014'!H21+'Июнь 2014'!H21+'Июль 2014'!H21+'Август 2014'!H21+'Сентябрь 2014'!H21+'Октябрь 2014'!H21+'Ноябрь 2014'!H21+'Декабрь 2014'!H21</f>
        <v>18163.310000000001</v>
      </c>
      <c r="R21" s="74">
        <f>'Январь 2014'!I21+'Февраль 2014'!I21+'Март 2014'!I21+'Апрель 2014'!I21+'Май 2014'!I21+'Июнь 2014'!I21+'Июль 2014'!I21+'Август 2014'!I21+'Сентябрь 2014'!I21+'Октябрь 2014'!I21+'Ноябрь 2014'!I21+'Декабрь 2014'!I21</f>
        <v>8200</v>
      </c>
      <c r="S21" s="74">
        <f>'Январь 2014'!F21+'Февраль 2014'!F21+'Март 2014'!F21+'Апрель 2014'!F21+'Май 2014'!F21+'Июнь 2014'!F21+'Июль 2014'!F21+'Август 2014'!F21+'Сентябрь 2014'!F21+'Октябрь 2014'!F21+'Ноябрь 2014'!F21+'Декабрь 2014'!F21</f>
        <v>6061.6900000000005</v>
      </c>
      <c r="T21" s="74">
        <f t="shared" si="0"/>
        <v>9963.3100000000013</v>
      </c>
    </row>
    <row r="22" spans="1:20" ht="15.95" customHeight="1" x14ac:dyDescent="0.25">
      <c r="A22" s="81" t="s">
        <v>11</v>
      </c>
      <c r="B22" s="2">
        <v>15</v>
      </c>
      <c r="C22" s="18"/>
      <c r="D22" s="107">
        <f>'СВОД 2013'!N21</f>
        <v>510.68000000000006</v>
      </c>
      <c r="E22" s="7">
        <f>'Январь 2014'!J22+'СВОД 2014'!D22</f>
        <v>510.68000000000006</v>
      </c>
      <c r="F22" s="7">
        <f>'Февраль 2014'!J22+'СВОД 2014'!E22</f>
        <v>3450.63</v>
      </c>
      <c r="G22" s="7">
        <f>'Март 2014'!J22+'СВОД 2014'!F22</f>
        <v>3525.71</v>
      </c>
      <c r="H22" s="7">
        <f>'Апрель 2014'!J22+'СВОД 2014'!G22</f>
        <v>4517.7</v>
      </c>
      <c r="I22" s="7">
        <f>'Май 2014'!J22+'СВОД 2014'!H22</f>
        <v>4636.38</v>
      </c>
      <c r="J22" s="7">
        <f>'Июнь 2014'!J22+'СВОД 2014'!I22</f>
        <v>4996.3999999999996</v>
      </c>
      <c r="K22" s="7">
        <f>'Июль 2014'!J22+'СВОД 2014'!J22</f>
        <v>5247.8399999999992</v>
      </c>
      <c r="L22" s="7">
        <f>'Август 2014'!J22+'СВОД 2014'!K22</f>
        <v>5762.3899999999994</v>
      </c>
      <c r="M22" s="7">
        <f>'Сентябрь 2014'!J22+'СВОД 2014'!L22</f>
        <v>1171.7399999999998</v>
      </c>
      <c r="N22" s="7">
        <f>'Октябрь 2014'!J22+'СВОД 2014'!M22</f>
        <v>1816.8799999999997</v>
      </c>
      <c r="O22" s="7">
        <f>'Ноябрь 2014'!J22+'СВОД 2014'!N22</f>
        <v>1816.8799999999997</v>
      </c>
      <c r="P22" s="7">
        <f>'Декабрь 2014'!J22+'СВОД 2014'!O22</f>
        <v>1816.8799999999997</v>
      </c>
      <c r="Q22" s="74">
        <f>D22+'Январь 2014'!H22+'Февраль 2014'!H22+'Март 2014'!H22+'Апрель 2014'!H22+'Май 2014'!H22+'Июнь 2014'!H22+'Июль 2014'!H22+'Август 2014'!H22+'Сентябрь 2014'!H22+'Октябрь 2014'!H22+'Ноябрь 2014'!H22+'Декабрь 2014'!H22</f>
        <v>7066.87</v>
      </c>
      <c r="R22" s="74">
        <f>'Январь 2014'!I22+'Февраль 2014'!I22+'Март 2014'!I22+'Апрель 2014'!I22+'Май 2014'!I22+'Июнь 2014'!I22+'Июль 2014'!I22+'Август 2014'!I22+'Сентябрь 2014'!I22+'Октябрь 2014'!I22+'Ноябрь 2014'!I22+'Декабрь 2014'!I22</f>
        <v>5249.99</v>
      </c>
      <c r="S22" s="74">
        <f>'Январь 2014'!F22+'Февраль 2014'!F22+'Март 2014'!F22+'Апрель 2014'!F22+'Май 2014'!F22+'Июнь 2014'!F22+'Июль 2014'!F22+'Август 2014'!F22+'Сентябрь 2014'!F22+'Октябрь 2014'!F22+'Ноябрь 2014'!F22+'Декабрь 2014'!F22</f>
        <v>2142.67</v>
      </c>
      <c r="T22" s="74">
        <f t="shared" si="0"/>
        <v>1816.88</v>
      </c>
    </row>
    <row r="23" spans="1:20" ht="15.95" customHeight="1" x14ac:dyDescent="0.25">
      <c r="A23" s="81" t="s">
        <v>12</v>
      </c>
      <c r="B23" s="2">
        <v>16</v>
      </c>
      <c r="C23" s="18"/>
      <c r="D23" s="107">
        <f>'СВОД 2013'!N22</f>
        <v>0</v>
      </c>
      <c r="E23" s="7">
        <f>'Январь 2014'!J23+'СВОД 2014'!D23</f>
        <v>0</v>
      </c>
      <c r="F23" s="7">
        <f>'Февраль 2014'!J23+'СВОД 2014'!E23</f>
        <v>0</v>
      </c>
      <c r="G23" s="7">
        <f>'Март 2014'!J23+'СВОД 2014'!F23</f>
        <v>0</v>
      </c>
      <c r="H23" s="7">
        <f>'Апрель 2014'!J23+'СВОД 2014'!G23</f>
        <v>0</v>
      </c>
      <c r="I23" s="7">
        <f>'Май 2014'!J23+'СВОД 2014'!H23</f>
        <v>0</v>
      </c>
      <c r="J23" s="7">
        <f>'Июнь 2014'!J23+'СВОД 2014'!I23</f>
        <v>0</v>
      </c>
      <c r="K23" s="7">
        <f>'Июль 2014'!J23+'СВОД 2014'!J23</f>
        <v>0</v>
      </c>
      <c r="L23" s="7">
        <f>'Август 2014'!J23+'СВОД 2014'!K23</f>
        <v>0</v>
      </c>
      <c r="M23" s="7">
        <f>'Сентябрь 2014'!J23+'СВОД 2014'!L23</f>
        <v>0</v>
      </c>
      <c r="N23" s="7">
        <f>'Октябрь 2014'!J23+'СВОД 2014'!M23</f>
        <v>0</v>
      </c>
      <c r="O23" s="7">
        <f>'Ноябрь 2014'!J23+'СВОД 2014'!N23</f>
        <v>0</v>
      </c>
      <c r="P23" s="7">
        <f>'Декабрь 2014'!J23+'СВОД 2014'!O23</f>
        <v>0</v>
      </c>
      <c r="Q23" s="74">
        <f>D23+'Январь 2014'!H23+'Февраль 2014'!H23+'Март 2014'!H23+'Апрель 2014'!H23+'Май 2014'!H23+'Июнь 2014'!H23+'Июль 2014'!H23+'Август 2014'!H23+'Сентябрь 2014'!H23+'Октябрь 2014'!H23+'Ноябрь 2014'!H23+'Декабрь 2014'!H23</f>
        <v>0</v>
      </c>
      <c r="R23" s="74">
        <f>'Январь 2014'!I23+'Февраль 2014'!I23+'Март 2014'!I23+'Апрель 2014'!I23+'Май 2014'!I23+'Июнь 2014'!I23+'Июль 2014'!I23+'Август 2014'!I23+'Сентябрь 2014'!I23+'Октябрь 2014'!I23+'Ноябрь 2014'!I23+'Декабрь 2014'!I23</f>
        <v>0</v>
      </c>
      <c r="S23" s="74">
        <f>'Январь 2014'!F23+'Февраль 2014'!F23+'Март 2014'!F23+'Апрель 2014'!F23+'Май 2014'!F23+'Июнь 2014'!F23+'Июль 2014'!F23+'Август 2014'!F23+'Сентябрь 2014'!F23+'Октябрь 2014'!F23+'Ноябрь 2014'!F23+'Декабрь 2014'!F23</f>
        <v>0</v>
      </c>
      <c r="T23" s="74">
        <f t="shared" si="0"/>
        <v>0</v>
      </c>
    </row>
    <row r="24" spans="1:20" ht="15.95" customHeight="1" x14ac:dyDescent="0.25">
      <c r="A24" s="81" t="s">
        <v>111</v>
      </c>
      <c r="B24" s="2">
        <v>16</v>
      </c>
      <c r="C24" s="2" t="s">
        <v>120</v>
      </c>
      <c r="D24" s="107">
        <f>'СВОД 2013'!N23</f>
        <v>15191.29</v>
      </c>
      <c r="E24" s="7">
        <f>'Январь 2014'!J24+'СВОД 2014'!D24</f>
        <v>14346.820000000002</v>
      </c>
      <c r="F24" s="7">
        <f>'Февраль 2014'!J24+'СВОД 2014'!E24</f>
        <v>13488.940000000002</v>
      </c>
      <c r="G24" s="7">
        <f>'Март 2014'!J24+'СВОД 2014'!F24</f>
        <v>890.81000000000131</v>
      </c>
      <c r="H24" s="7">
        <f>'Апрель 2014'!J24+'СВОД 2014'!G24</f>
        <v>3233.7300000000014</v>
      </c>
      <c r="I24" s="7">
        <f>'Май 2014'!J24+'СВОД 2014'!H24</f>
        <v>-89.029999999998836</v>
      </c>
      <c r="J24" s="7">
        <f>'Июнь 2014'!J24+'СВОД 2014'!I24</f>
        <v>324.78000000000111</v>
      </c>
      <c r="K24" s="7">
        <f>'Июль 2014'!J24+'СВОД 2014'!J24</f>
        <v>1360.5700000000011</v>
      </c>
      <c r="L24" s="7">
        <f>'Август 2014'!J24+'СВОД 2014'!K24</f>
        <v>740.75000000000102</v>
      </c>
      <c r="M24" s="7">
        <f>'Сентябрь 2014'!J24+'СВОД 2014'!L24</f>
        <v>2933.4100000000008</v>
      </c>
      <c r="N24" s="7">
        <f>'Октябрь 2014'!J24+'СВОД 2014'!M24</f>
        <v>5225.5400000000009</v>
      </c>
      <c r="O24" s="7">
        <f>'Ноябрь 2014'!J24+'СВОД 2014'!N24</f>
        <v>5225.5400000000009</v>
      </c>
      <c r="P24" s="7">
        <f>'Декабрь 2014'!J24+'СВОД 2014'!O24</f>
        <v>5225.5400000000009</v>
      </c>
      <c r="Q24" s="74">
        <f>D24+'Январь 2014'!H24+'Февраль 2014'!H24+'Март 2014'!H24+'Апрель 2014'!H24+'Май 2014'!H24+'Июнь 2014'!H24+'Июль 2014'!H24+'Август 2014'!H24+'Сентябрь 2014'!H24+'Октябрь 2014'!H24+'Ноябрь 2014'!H24+'Декабрь 2014'!H24</f>
        <v>60097.54</v>
      </c>
      <c r="R24" s="74">
        <f>'Январь 2014'!I24+'Февраль 2014'!I24+'Март 2014'!I24+'Апрель 2014'!I24+'Май 2014'!I24+'Июнь 2014'!I24+'Июль 2014'!I24+'Август 2014'!I24+'Сентябрь 2014'!I24+'Октябрь 2014'!I24+'Ноябрь 2014'!I24+'Декабрь 2014'!I24</f>
        <v>54872</v>
      </c>
      <c r="S24" s="74">
        <f>'Январь 2014'!F24+'Февраль 2014'!F24+'Март 2014'!F24+'Апрель 2014'!F24+'Май 2014'!F24+'Июнь 2014'!F24+'Июль 2014'!F24+'Август 2014'!F24+'Сентябрь 2014'!F24+'Октябрь 2014'!F24+'Ноябрь 2014'!F24+'Декабрь 2014'!F24</f>
        <v>14689.560000000001</v>
      </c>
      <c r="T24" s="74">
        <f t="shared" si="0"/>
        <v>5225.5400000000009</v>
      </c>
    </row>
    <row r="25" spans="1:20" ht="15.95" customHeight="1" x14ac:dyDescent="0.25">
      <c r="A25" s="81" t="s">
        <v>13</v>
      </c>
      <c r="B25" s="2">
        <v>17</v>
      </c>
      <c r="C25" s="18"/>
      <c r="D25" s="107">
        <f>'СВОД 2013'!N24</f>
        <v>6081.72</v>
      </c>
      <c r="E25" s="7">
        <f>'Январь 2014'!J25+'СВОД 2014'!D25</f>
        <v>8713.18</v>
      </c>
      <c r="F25" s="7">
        <f>'Февраль 2014'!J25+'СВОД 2014'!E25</f>
        <v>10277.08</v>
      </c>
      <c r="G25" s="7">
        <f>'Март 2014'!J25+'СВОД 2014'!F25</f>
        <v>7243.85</v>
      </c>
      <c r="H25" s="7">
        <f>'Апрель 2014'!J25+'СВОД 2014'!G25</f>
        <v>-704.64999999999964</v>
      </c>
      <c r="I25" s="7">
        <f>'Май 2014'!J25+'СВОД 2014'!H25</f>
        <v>-677.92999999999961</v>
      </c>
      <c r="J25" s="7">
        <f>'Июнь 2014'!J25+'СВОД 2014'!I25</f>
        <v>-596.82999999999959</v>
      </c>
      <c r="K25" s="7">
        <f>'Июль 2014'!J25+'СВОД 2014'!J25</f>
        <v>-263.15999999999957</v>
      </c>
      <c r="L25" s="7">
        <f>'Август 2014'!J25+'СВОД 2014'!K25</f>
        <v>547.25000000000045</v>
      </c>
      <c r="M25" s="7">
        <f>'Сентябрь 2014'!J25+'СВОД 2014'!L25</f>
        <v>1061.0100000000004</v>
      </c>
      <c r="N25" s="7">
        <f>'Октябрь 2014'!J25+'СВОД 2014'!M25</f>
        <v>1308.8300000000004</v>
      </c>
      <c r="O25" s="7">
        <f>'Ноябрь 2014'!J25+'СВОД 2014'!N25</f>
        <v>1308.8300000000004</v>
      </c>
      <c r="P25" s="7">
        <f>'Декабрь 2014'!J25+'СВОД 2014'!O25</f>
        <v>1308.8300000000004</v>
      </c>
      <c r="Q25" s="74">
        <f>D25+'Январь 2014'!H25+'Февраль 2014'!H25+'Март 2014'!H25+'Апрель 2014'!H25+'Май 2014'!H25+'Июнь 2014'!H25+'Июль 2014'!H25+'Август 2014'!H25+'Сентябрь 2014'!H25+'Октябрь 2014'!H25+'Ноябрь 2014'!H25+'Декабрь 2014'!H25</f>
        <v>13018.909999999998</v>
      </c>
      <c r="R25" s="74">
        <f>'Январь 2014'!I25+'Февраль 2014'!I25+'Март 2014'!I25+'Апрель 2014'!I25+'Май 2014'!I25+'Июнь 2014'!I25+'Июль 2014'!I25+'Август 2014'!I25+'Сентябрь 2014'!I25+'Октябрь 2014'!I25+'Ноябрь 2014'!I25+'Декабрь 2014'!I25</f>
        <v>11710.08</v>
      </c>
      <c r="S25" s="74">
        <f>'Январь 2014'!F25+'Февраль 2014'!F25+'Март 2014'!F25+'Апрель 2014'!F25+'Май 2014'!F25+'Июнь 2014'!F25+'Июль 2014'!F25+'Август 2014'!F25+'Сентябрь 2014'!F25+'Октябрь 2014'!F25+'Ноябрь 2014'!F25+'Декабрь 2014'!F25</f>
        <v>2274.7200000000003</v>
      </c>
      <c r="T25" s="74">
        <f t="shared" si="0"/>
        <v>1308.8299999999981</v>
      </c>
    </row>
    <row r="26" spans="1:20" ht="15.95" customHeight="1" x14ac:dyDescent="0.25">
      <c r="A26" s="81" t="s">
        <v>14</v>
      </c>
      <c r="B26" s="2">
        <v>18</v>
      </c>
      <c r="C26" s="18"/>
      <c r="D26" s="107">
        <f>'СВОД 2013'!N25</f>
        <v>0</v>
      </c>
      <c r="E26" s="7">
        <f>'Январь 2014'!J26+'СВОД 2014'!D26</f>
        <v>0</v>
      </c>
      <c r="F26" s="7">
        <f>'Февраль 2014'!J26+'СВОД 2014'!E26</f>
        <v>0</v>
      </c>
      <c r="G26" s="7">
        <f>'Март 2014'!J26+'СВОД 2014'!F26</f>
        <v>0</v>
      </c>
      <c r="H26" s="7">
        <f>'Апрель 2014'!J26+'СВОД 2014'!G26</f>
        <v>0</v>
      </c>
      <c r="I26" s="7">
        <f>'Май 2014'!J26+'СВОД 2014'!H26</f>
        <v>0</v>
      </c>
      <c r="J26" s="7">
        <f>'Июнь 2014'!J26+'СВОД 2014'!I26</f>
        <v>0</v>
      </c>
      <c r="K26" s="7">
        <f>'Июль 2014'!J26+'СВОД 2014'!J26</f>
        <v>3.95</v>
      </c>
      <c r="L26" s="7">
        <f>'Август 2014'!J26+'СВОД 2014'!K26</f>
        <v>7.35</v>
      </c>
      <c r="M26" s="7">
        <f>'Сентябрь 2014'!J26+'СВОД 2014'!L26</f>
        <v>365.71000000000004</v>
      </c>
      <c r="N26" s="7">
        <f>'Октябрь 2014'!J26+'СВОД 2014'!M26</f>
        <v>3895</v>
      </c>
      <c r="O26" s="7">
        <f>'Ноябрь 2014'!J26+'СВОД 2014'!N26</f>
        <v>3895</v>
      </c>
      <c r="P26" s="7">
        <f>'Декабрь 2014'!J26+'СВОД 2014'!O26</f>
        <v>3895</v>
      </c>
      <c r="Q26" s="74">
        <f>D26+'Январь 2014'!H26+'Февраль 2014'!H26+'Март 2014'!H26+'Апрель 2014'!H26+'Май 2014'!H26+'Июнь 2014'!H26+'Июль 2014'!H26+'Август 2014'!H26+'Сентябрь 2014'!H26+'Октябрь 2014'!H26+'Ноябрь 2014'!H26+'Декабрь 2014'!H26</f>
        <v>3895</v>
      </c>
      <c r="R26" s="74">
        <f>'Январь 2014'!I26+'Февраль 2014'!I26+'Март 2014'!I26+'Апрель 2014'!I26+'Май 2014'!I26+'Июнь 2014'!I26+'Июль 2014'!I26+'Август 2014'!I26+'Сентябрь 2014'!I26+'Октябрь 2014'!I26+'Ноябрь 2014'!I26+'Декабрь 2014'!I26</f>
        <v>0</v>
      </c>
      <c r="S26" s="74">
        <f>'Январь 2014'!F26+'Февраль 2014'!F26+'Март 2014'!F26+'Апрель 2014'!F26+'Май 2014'!F26+'Июнь 2014'!F26+'Июль 2014'!F26+'Август 2014'!F26+'Сентябрь 2014'!F26+'Октябрь 2014'!F26+'Ноябрь 2014'!F26+'Декабрь 2014'!F26</f>
        <v>1256.45</v>
      </c>
      <c r="T26" s="74">
        <f t="shared" si="0"/>
        <v>3895</v>
      </c>
    </row>
    <row r="27" spans="1:20" ht="15.95" customHeight="1" x14ac:dyDescent="0.25">
      <c r="A27" s="81" t="s">
        <v>15</v>
      </c>
      <c r="B27" s="2">
        <v>19</v>
      </c>
      <c r="C27" s="18"/>
      <c r="D27" s="107">
        <f>'СВОД 2013'!N26</f>
        <v>0</v>
      </c>
      <c r="E27" s="7">
        <f>'Январь 2014'!J27+'СВОД 2014'!D27</f>
        <v>0</v>
      </c>
      <c r="F27" s="7">
        <f>'Февраль 2014'!J27+'СВОД 2014'!E27</f>
        <v>474.6</v>
      </c>
      <c r="G27" s="7">
        <f>'Март 2014'!J27+'СВОД 2014'!F27</f>
        <v>525.63</v>
      </c>
      <c r="H27" s="7">
        <f>'Апрель 2014'!J27+'СВОД 2014'!G27</f>
        <v>545.57000000000005</v>
      </c>
      <c r="I27" s="7">
        <f>'Май 2014'!J27+'СВОД 2014'!H27</f>
        <v>550.88</v>
      </c>
      <c r="J27" s="7">
        <f>'Июнь 2014'!J27+'СВОД 2014'!I27</f>
        <v>-1389.4</v>
      </c>
      <c r="K27" s="7">
        <f>'Июль 2014'!J27+'СВОД 2014'!J27</f>
        <v>-1372.3600000000001</v>
      </c>
      <c r="L27" s="7">
        <f>'Август 2014'!J27+'СВОД 2014'!K27</f>
        <v>-1332.38</v>
      </c>
      <c r="M27" s="7">
        <f>'Сентябрь 2014'!J27+'СВОД 2014'!L27</f>
        <v>-3003.16</v>
      </c>
      <c r="N27" s="7">
        <f>'Октябрь 2014'!J27+'СВОД 2014'!M27</f>
        <v>-2809.16</v>
      </c>
      <c r="O27" s="7">
        <f>'Ноябрь 2014'!J27+'СВОД 2014'!N27</f>
        <v>-2809.16</v>
      </c>
      <c r="P27" s="7">
        <f>'Декабрь 2014'!J27+'СВОД 2014'!O27</f>
        <v>-2809.16</v>
      </c>
      <c r="Q27" s="74">
        <f>D27+'Январь 2014'!H27+'Февраль 2014'!H27+'Март 2014'!H27+'Апрель 2014'!H27+'Май 2014'!H27+'Июнь 2014'!H27+'Июль 2014'!H27+'Август 2014'!H27+'Сентябрь 2014'!H27+'Октябрь 2014'!H27+'Ноябрь 2014'!H27+'Декабрь 2014'!H27</f>
        <v>1190.8400000000001</v>
      </c>
      <c r="R27" s="74">
        <f>'Январь 2014'!I27+'Февраль 2014'!I27+'Март 2014'!I27+'Апрель 2014'!I27+'Май 2014'!I27+'Июнь 2014'!I27+'Июль 2014'!I27+'Август 2014'!I27+'Сентябрь 2014'!I27+'Октябрь 2014'!I27+'Ноябрь 2014'!I27+'Декабрь 2014'!I27</f>
        <v>4000</v>
      </c>
      <c r="S27" s="74">
        <f>'Январь 2014'!F27+'Февраль 2014'!F27+'Март 2014'!F27+'Апрель 2014'!F27+'Май 2014'!F27+'Июнь 2014'!F27+'Июль 2014'!F27+'Август 2014'!F27+'Сентябрь 2014'!F27+'Октябрь 2014'!F27+'Ноябрь 2014'!F27+'Декабрь 2014'!F27</f>
        <v>387.49</v>
      </c>
      <c r="T27" s="74">
        <f t="shared" si="0"/>
        <v>-2809.16</v>
      </c>
    </row>
    <row r="28" spans="1:20" ht="15.95" customHeight="1" x14ac:dyDescent="0.25">
      <c r="A28" s="81" t="s">
        <v>16</v>
      </c>
      <c r="B28" s="2">
        <v>20</v>
      </c>
      <c r="C28" s="18"/>
      <c r="D28" s="107">
        <f>'СВОД 2013'!N27</f>
        <v>1697.95</v>
      </c>
      <c r="E28" s="7">
        <f>'Январь 2014'!J28+'СВОД 2014'!D28</f>
        <v>1700.93</v>
      </c>
      <c r="F28" s="7">
        <f>'Февраль 2014'!J28+'СВОД 2014'!E28</f>
        <v>1700.93</v>
      </c>
      <c r="G28" s="7">
        <f>'Март 2014'!J28+'СВОД 2014'!F28</f>
        <v>1700.93</v>
      </c>
      <c r="H28" s="7">
        <f>'Апрель 2014'!J28+'СВОД 2014'!G28</f>
        <v>2586.27</v>
      </c>
      <c r="I28" s="7">
        <f>'Май 2014'!J28+'СВОД 2014'!H28</f>
        <v>2758.66</v>
      </c>
      <c r="J28" s="7">
        <f>'Июнь 2014'!J28+'СВОД 2014'!I28</f>
        <v>302.42999999999984</v>
      </c>
      <c r="K28" s="7">
        <f>'Июль 2014'!J28+'СВОД 2014'!J28</f>
        <v>375.97999999999985</v>
      </c>
      <c r="L28" s="7">
        <f>'Август 2014'!J28+'СВОД 2014'!K28</f>
        <v>533.03999999999985</v>
      </c>
      <c r="M28" s="7">
        <f>'Сентябрь 2014'!J28+'СВОД 2014'!L28</f>
        <v>-9.7500000000001137</v>
      </c>
      <c r="N28" s="7">
        <f>'Октябрь 2014'!J28+'СВОД 2014'!M28</f>
        <v>771.63999999999987</v>
      </c>
      <c r="O28" s="7">
        <f>'Ноябрь 2014'!J28+'СВОД 2014'!N28</f>
        <v>771.63999999999987</v>
      </c>
      <c r="P28" s="7">
        <f>'Декабрь 2014'!J28+'СВОД 2014'!O28</f>
        <v>771.63999999999987</v>
      </c>
      <c r="Q28" s="74">
        <f>D28+'Январь 2014'!H28+'Февраль 2014'!H28+'Март 2014'!H28+'Апрель 2014'!H28+'Май 2014'!H28+'Июнь 2014'!H28+'Июль 2014'!H28+'Август 2014'!H28+'Сентябрь 2014'!H28+'Октябрь 2014'!H28+'Ноябрь 2014'!H28+'Декабрь 2014'!H28</f>
        <v>4271.6400000000003</v>
      </c>
      <c r="R28" s="74">
        <f>'Январь 2014'!I28+'Февраль 2014'!I28+'Март 2014'!I28+'Апрель 2014'!I28+'Май 2014'!I28+'Июнь 2014'!I28+'Июль 2014'!I28+'Август 2014'!I28+'Сентябрь 2014'!I28+'Октябрь 2014'!I28+'Ноябрь 2014'!I28+'Декабрь 2014'!I28</f>
        <v>3500</v>
      </c>
      <c r="S28" s="74">
        <f>'Январь 2014'!F28+'Февраль 2014'!F28+'Март 2014'!F28+'Апрель 2014'!F28+'Май 2014'!F28+'Июнь 2014'!F28+'Июль 2014'!F28+'Август 2014'!F28+'Сентябрь 2014'!F28+'Октябрь 2014'!F28+'Ноябрь 2014'!F28+'Декабрь 2014'!F28</f>
        <v>838.15</v>
      </c>
      <c r="T28" s="74">
        <f t="shared" si="0"/>
        <v>771.64000000000033</v>
      </c>
    </row>
    <row r="29" spans="1:20" ht="15.95" customHeight="1" x14ac:dyDescent="0.25">
      <c r="A29" s="81" t="s">
        <v>17</v>
      </c>
      <c r="B29" s="2">
        <v>21</v>
      </c>
      <c r="C29" s="18"/>
      <c r="D29" s="107">
        <f>'СВОД 2013'!N28</f>
        <v>810.1</v>
      </c>
      <c r="E29" s="7">
        <f>'Январь 2014'!J29+'СВОД 2014'!D29</f>
        <v>875.03</v>
      </c>
      <c r="F29" s="7">
        <f>'Февраль 2014'!J29+'СВОД 2014'!E29</f>
        <v>1020.1899999999999</v>
      </c>
      <c r="G29" s="7">
        <f>'Март 2014'!J29+'СВОД 2014'!F29</f>
        <v>1261.6499999999999</v>
      </c>
      <c r="H29" s="7">
        <f>'Апрель 2014'!J29+'СВОД 2014'!G29</f>
        <v>1752.12</v>
      </c>
      <c r="I29" s="7">
        <f>'Май 2014'!J29+'СВОД 2014'!H29</f>
        <v>1953.82</v>
      </c>
      <c r="J29" s="7">
        <f>'Июнь 2014'!J29+'СВОД 2014'!I29</f>
        <v>741.83999999999992</v>
      </c>
      <c r="K29" s="7">
        <f>'Июль 2014'!J29+'СВОД 2014'!J29</f>
        <v>1848.1899999999998</v>
      </c>
      <c r="L29" s="7">
        <f>'Август 2014'!J29+'СВОД 2014'!K29</f>
        <v>2330.6299999999997</v>
      </c>
      <c r="M29" s="7">
        <f>'Сентябрь 2014'!J29+'СВОД 2014'!L29</f>
        <v>2135.0199999999995</v>
      </c>
      <c r="N29" s="7">
        <f>'Октябрь 2014'!J29+'СВОД 2014'!M29</f>
        <v>2446.3799999999997</v>
      </c>
      <c r="O29" s="7">
        <f>'Ноябрь 2014'!J29+'СВОД 2014'!N29</f>
        <v>2446.3799999999997</v>
      </c>
      <c r="P29" s="7">
        <f>'Декабрь 2014'!J29+'СВОД 2014'!O29</f>
        <v>2446.3799999999997</v>
      </c>
      <c r="Q29" s="74">
        <f>D29+'Январь 2014'!H29+'Февраль 2014'!H29+'Март 2014'!H29+'Апрель 2014'!H29+'Май 2014'!H29+'Июнь 2014'!H29+'Июль 2014'!H29+'Август 2014'!H29+'Сентябрь 2014'!H29+'Октябрь 2014'!H29+'Ноябрь 2014'!H29+'Декабрь 2014'!H29</f>
        <v>6446.38</v>
      </c>
      <c r="R29" s="74">
        <f>'Январь 2014'!I29+'Февраль 2014'!I29+'Март 2014'!I29+'Апрель 2014'!I29+'Май 2014'!I29+'Июнь 2014'!I29+'Июль 2014'!I29+'Август 2014'!I29+'Сентябрь 2014'!I29+'Октябрь 2014'!I29+'Ноябрь 2014'!I29+'Декабрь 2014'!I29</f>
        <v>4000</v>
      </c>
      <c r="S29" s="74">
        <f>'Январь 2014'!F29+'Февраль 2014'!F29+'Март 2014'!F29+'Апрель 2014'!F29+'Май 2014'!F29+'Июнь 2014'!F29+'Июль 2014'!F29+'Август 2014'!F29+'Сентябрь 2014'!F29+'Октябрь 2014'!F29+'Ноябрь 2014'!F29+'Декабрь 2014'!F29</f>
        <v>1825.4299999999998</v>
      </c>
      <c r="T29" s="74">
        <f t="shared" si="0"/>
        <v>2446.38</v>
      </c>
    </row>
    <row r="30" spans="1:20" ht="15.95" customHeight="1" x14ac:dyDescent="0.25">
      <c r="A30" s="81" t="s">
        <v>18</v>
      </c>
      <c r="B30" s="2">
        <v>22</v>
      </c>
      <c r="C30" s="18"/>
      <c r="D30" s="107">
        <f>'СВОД 2013'!N29</f>
        <v>225.53999999999996</v>
      </c>
      <c r="E30" s="7">
        <f>'Январь 2014'!J30+'СВОД 2014'!D30</f>
        <v>52.46999999999997</v>
      </c>
      <c r="F30" s="7">
        <f>'Февраль 2014'!J30+'СВОД 2014'!E30</f>
        <v>90.619999999999976</v>
      </c>
      <c r="G30" s="7">
        <f>'Март 2014'!J30+'СВОД 2014'!F30</f>
        <v>215.11999999999998</v>
      </c>
      <c r="H30" s="7">
        <f>'Апрель 2014'!J30+'СВОД 2014'!G30</f>
        <v>380.06999999999994</v>
      </c>
      <c r="I30" s="7">
        <f>'Май 2014'!J30+'СВОД 2014'!H30</f>
        <v>438.19999999999993</v>
      </c>
      <c r="J30" s="7">
        <f>'Июнь 2014'!J30+'СВОД 2014'!I30</f>
        <v>535.78</v>
      </c>
      <c r="K30" s="7">
        <f>'Июль 2014'!J30+'СВОД 2014'!J30</f>
        <v>770.27</v>
      </c>
      <c r="L30" s="7">
        <f>'Август 2014'!J30+'СВОД 2014'!K30</f>
        <v>474.68</v>
      </c>
      <c r="M30" s="7">
        <f>'Сентябрь 2014'!J30+'СВОД 2014'!L30</f>
        <v>257.5</v>
      </c>
      <c r="N30" s="7">
        <f>'Октябрь 2014'!J30+'СВОД 2014'!M30</f>
        <v>227.38000000000011</v>
      </c>
      <c r="O30" s="7">
        <f>'Ноябрь 2014'!J30+'СВОД 2014'!N30</f>
        <v>227.38000000000011</v>
      </c>
      <c r="P30" s="7">
        <f>'Декабрь 2014'!J30+'СВОД 2014'!O30</f>
        <v>227.38000000000011</v>
      </c>
      <c r="Q30" s="74">
        <f>D30+'Январь 2014'!H30+'Февраль 2014'!H30+'Март 2014'!H30+'Апрель 2014'!H30+'Май 2014'!H30+'Июнь 2014'!H30+'Июль 2014'!H30+'Август 2014'!H30+'Сентябрь 2014'!H30+'Октябрь 2014'!H30+'Ноябрь 2014'!H30+'Декабрь 2014'!H30</f>
        <v>3425.38</v>
      </c>
      <c r="R30" s="74">
        <f>'Январь 2014'!I30+'Февраль 2014'!I30+'Март 2014'!I30+'Апрель 2014'!I30+'Май 2014'!I30+'Июнь 2014'!I30+'Июль 2014'!I30+'Август 2014'!I30+'Сентябрь 2014'!I30+'Октябрь 2014'!I30+'Ноябрь 2014'!I30+'Декабрь 2014'!I30</f>
        <v>3198</v>
      </c>
      <c r="S30" s="74">
        <f>'Январь 2014'!F30+'Февраль 2014'!F30+'Март 2014'!F30+'Апрель 2014'!F30+'Май 2014'!F30+'Июнь 2014'!F30+'Июль 2014'!F30+'Август 2014'!F30+'Сентябрь 2014'!F30+'Октябрь 2014'!F30+'Ноябрь 2014'!F30+'Декабрь 2014'!F30</f>
        <v>1036.46</v>
      </c>
      <c r="T30" s="74">
        <f t="shared" si="0"/>
        <v>227.38000000000011</v>
      </c>
    </row>
    <row r="31" spans="1:20" ht="15.95" customHeight="1" x14ac:dyDescent="0.25">
      <c r="A31" s="81" t="s">
        <v>113</v>
      </c>
      <c r="B31" s="2">
        <v>22</v>
      </c>
      <c r="C31" s="2" t="s">
        <v>120</v>
      </c>
      <c r="D31" s="107">
        <f>'СВОД 2013'!N30</f>
        <v>0</v>
      </c>
      <c r="E31" s="7">
        <f>'Январь 2014'!J31+'СВОД 2014'!D31</f>
        <v>0</v>
      </c>
      <c r="F31" s="7">
        <f>'Февраль 2014'!J31+'СВОД 2014'!E31</f>
        <v>0</v>
      </c>
      <c r="G31" s="7">
        <f>'Март 2014'!J31+'СВОД 2014'!F31</f>
        <v>0</v>
      </c>
      <c r="H31" s="7">
        <f>'Апрель 2014'!J31+'СВОД 2014'!G31</f>
        <v>19.21</v>
      </c>
      <c r="I31" s="7">
        <f>'Май 2014'!J31+'СВОД 2014'!H31</f>
        <v>26.560000000000002</v>
      </c>
      <c r="J31" s="7">
        <f>'Июнь 2014'!J31+'СВОД 2014'!I31</f>
        <v>53.17</v>
      </c>
      <c r="K31" s="7">
        <f>'Июль 2014'!J31+'СВОД 2014'!J31</f>
        <v>318.86</v>
      </c>
      <c r="L31" s="7">
        <f>'Август 2014'!J31+'СВОД 2014'!K31</f>
        <v>722.56999999999994</v>
      </c>
      <c r="M31" s="7">
        <f>'Сентябрь 2014'!J31+'СВОД 2014'!L31</f>
        <v>1057.06</v>
      </c>
      <c r="N31" s="7">
        <f>'Октябрь 2014'!J31+'СВОД 2014'!M31</f>
        <v>1326.9099999999999</v>
      </c>
      <c r="O31" s="7">
        <f>'Ноябрь 2014'!J31+'СВОД 2014'!N31</f>
        <v>1326.9099999999999</v>
      </c>
      <c r="P31" s="7">
        <f>'Декабрь 2014'!J31+'СВОД 2014'!O31</f>
        <v>1326.9099999999999</v>
      </c>
      <c r="Q31" s="74">
        <f>D31+'Январь 2014'!H31+'Февраль 2014'!H31+'Март 2014'!H31+'Апрель 2014'!H31+'Май 2014'!H31+'Июнь 2014'!H31+'Июль 2014'!H31+'Август 2014'!H31+'Сентябрь 2014'!H31+'Октябрь 2014'!H31+'Ноябрь 2014'!H31+'Декабрь 2014'!H31</f>
        <v>1826.9099999999999</v>
      </c>
      <c r="R31" s="74">
        <f>'Январь 2014'!I31+'Февраль 2014'!I31+'Март 2014'!I31+'Апрель 2014'!I31+'Май 2014'!I31+'Июнь 2014'!I31+'Июль 2014'!I31+'Август 2014'!I31+'Сентябрь 2014'!I31+'Октябрь 2014'!I31+'Ноябрь 2014'!I31+'Декабрь 2014'!I31</f>
        <v>500</v>
      </c>
      <c r="S31" s="74">
        <f>'Январь 2014'!F31+'Февраль 2014'!F31+'Март 2014'!F31+'Апрель 2014'!F31+'Май 2014'!F31+'Июнь 2014'!F31+'Июль 2014'!F31+'Август 2014'!F31+'Сентябрь 2014'!F31+'Октябрь 2014'!F31+'Ноябрь 2014'!F31+'Декабрь 2014'!F31</f>
        <v>589.71</v>
      </c>
      <c r="T31" s="74">
        <f t="shared" si="0"/>
        <v>1326.9099999999999</v>
      </c>
    </row>
    <row r="32" spans="1:20" ht="15.95" customHeight="1" x14ac:dyDescent="0.25">
      <c r="A32" s="81" t="s">
        <v>115</v>
      </c>
      <c r="B32" s="2">
        <v>23</v>
      </c>
      <c r="C32" s="18"/>
      <c r="D32" s="107">
        <f>'СВОД 2013'!N31</f>
        <v>0</v>
      </c>
      <c r="E32" s="7">
        <f>'Январь 2014'!J32+'СВОД 2014'!D32</f>
        <v>0</v>
      </c>
      <c r="F32" s="7">
        <f>'Февраль 2014'!J32+'СВОД 2014'!E32</f>
        <v>0</v>
      </c>
      <c r="G32" s="7">
        <f>'Март 2014'!J32+'СВОД 2014'!F32</f>
        <v>0</v>
      </c>
      <c r="H32" s="7">
        <f>'Апрель 2014'!J32+'СВОД 2014'!G32</f>
        <v>0</v>
      </c>
      <c r="I32" s="7">
        <f>'Май 2014'!J32+'СВОД 2014'!H32</f>
        <v>0</v>
      </c>
      <c r="J32" s="7">
        <f>'Июнь 2014'!J32+'СВОД 2014'!I32</f>
        <v>0</v>
      </c>
      <c r="K32" s="7">
        <f>'Июль 2014'!J32+'СВОД 2014'!J32</f>
        <v>0</v>
      </c>
      <c r="L32" s="7">
        <f>'Август 2014'!J32+'СВОД 2014'!K32</f>
        <v>0</v>
      </c>
      <c r="M32" s="7">
        <f>'Сентябрь 2014'!J32+'СВОД 2014'!L32</f>
        <v>0</v>
      </c>
      <c r="N32" s="7">
        <f>'Октябрь 2014'!J32+'СВОД 2014'!M32</f>
        <v>0</v>
      </c>
      <c r="O32" s="7">
        <f>'Ноябрь 2014'!J32+'СВОД 2014'!N32</f>
        <v>0</v>
      </c>
      <c r="P32" s="7">
        <f>'Декабрь 2014'!J32+'СВОД 2014'!O32</f>
        <v>0</v>
      </c>
      <c r="Q32" s="74">
        <f>D32+'Январь 2014'!H32+'Февраль 2014'!H32+'Март 2014'!H32+'Апрель 2014'!H32+'Май 2014'!H32+'Июнь 2014'!H32+'Июль 2014'!H32+'Август 2014'!H32+'Сентябрь 2014'!H32+'Октябрь 2014'!H32+'Ноябрь 2014'!H32+'Декабрь 2014'!H32</f>
        <v>0</v>
      </c>
      <c r="R32" s="74">
        <f>'Январь 2014'!I32+'Февраль 2014'!I32+'Март 2014'!I32+'Апрель 2014'!I32+'Май 2014'!I32+'Июнь 2014'!I32+'Июль 2014'!I32+'Август 2014'!I32+'Сентябрь 2014'!I32+'Октябрь 2014'!I32+'Ноябрь 2014'!I32+'Декабрь 2014'!I32</f>
        <v>0</v>
      </c>
      <c r="S32" s="74">
        <f>'Январь 2014'!F32+'Февраль 2014'!F32+'Март 2014'!F32+'Апрель 2014'!F32+'Май 2014'!F32+'Июнь 2014'!F32+'Июль 2014'!F32+'Август 2014'!F32+'Сентябрь 2014'!F32+'Октябрь 2014'!F32+'Ноябрь 2014'!F32+'Декабрь 2014'!F32</f>
        <v>0</v>
      </c>
      <c r="T32" s="74">
        <f t="shared" si="0"/>
        <v>0</v>
      </c>
    </row>
    <row r="33" spans="1:20" ht="15.95" customHeight="1" x14ac:dyDescent="0.25">
      <c r="A33" s="81" t="s">
        <v>160</v>
      </c>
      <c r="B33" s="2">
        <v>23</v>
      </c>
      <c r="C33" s="2" t="s">
        <v>120</v>
      </c>
      <c r="D33" s="107">
        <f>'СВОД 2013'!N32</f>
        <v>0</v>
      </c>
      <c r="E33" s="7">
        <f>'Январь 2014'!J33+'СВОД 2014'!D33</f>
        <v>0</v>
      </c>
      <c r="F33" s="7">
        <f>'Февраль 2014'!J33+'СВОД 2014'!E33</f>
        <v>0</v>
      </c>
      <c r="G33" s="7">
        <f>'Март 2014'!J33+'СВОД 2014'!F33</f>
        <v>0</v>
      </c>
      <c r="H33" s="7">
        <f>'Апрель 2014'!J33+'СВОД 2014'!G33</f>
        <v>0</v>
      </c>
      <c r="I33" s="7">
        <f>'Май 2014'!J33+'СВОД 2014'!H33</f>
        <v>0</v>
      </c>
      <c r="J33" s="7">
        <f>'Июнь 2014'!J33+'СВОД 2014'!I33</f>
        <v>0</v>
      </c>
      <c r="K33" s="7">
        <f>'Июль 2014'!J33+'СВОД 2014'!J33</f>
        <v>0</v>
      </c>
      <c r="L33" s="7">
        <f>'Август 2014'!J33+'СВОД 2014'!K33</f>
        <v>0</v>
      </c>
      <c r="M33" s="7">
        <f>'Сентябрь 2014'!J33+'СВОД 2014'!L33</f>
        <v>0</v>
      </c>
      <c r="N33" s="7">
        <f>'Октябрь 2014'!J33+'СВОД 2014'!M33</f>
        <v>0</v>
      </c>
      <c r="O33" s="7">
        <f>'Ноябрь 2014'!J33+'СВОД 2014'!N33</f>
        <v>0</v>
      </c>
      <c r="P33" s="7">
        <f>'Декабрь 2014'!J33+'СВОД 2014'!O33</f>
        <v>0</v>
      </c>
      <c r="Q33" s="74">
        <f>D33+'Январь 2014'!H33+'Февраль 2014'!H33+'Март 2014'!H33+'Апрель 2014'!H33+'Май 2014'!H33+'Июнь 2014'!H33+'Июль 2014'!H33+'Август 2014'!H33+'Сентябрь 2014'!H33+'Октябрь 2014'!H33+'Ноябрь 2014'!H33+'Декабрь 2014'!H33</f>
        <v>0</v>
      </c>
      <c r="R33" s="74">
        <f>'Январь 2014'!I33+'Февраль 2014'!I33+'Март 2014'!I33+'Апрель 2014'!I33+'Май 2014'!I33+'Июнь 2014'!I33+'Июль 2014'!I33+'Август 2014'!I33+'Сентябрь 2014'!I33+'Октябрь 2014'!I33+'Ноябрь 2014'!I33+'Декабрь 2014'!I33</f>
        <v>0</v>
      </c>
      <c r="S33" s="74">
        <f>'Январь 2014'!F33+'Февраль 2014'!F33+'Март 2014'!F33+'Апрель 2014'!F33+'Май 2014'!F33+'Июнь 2014'!F33+'Июль 2014'!F33+'Август 2014'!F33+'Сентябрь 2014'!F33+'Октябрь 2014'!F33+'Ноябрь 2014'!F33+'Декабрь 2014'!F33</f>
        <v>0</v>
      </c>
      <c r="T33" s="74">
        <f t="shared" si="0"/>
        <v>0</v>
      </c>
    </row>
    <row r="34" spans="1:20" ht="15.95" customHeight="1" x14ac:dyDescent="0.25">
      <c r="A34" s="81" t="s">
        <v>19</v>
      </c>
      <c r="B34" s="2">
        <v>24</v>
      </c>
      <c r="C34" s="18"/>
      <c r="D34" s="107">
        <f>'СВОД 2013'!N33</f>
        <v>33.25</v>
      </c>
      <c r="E34" s="7">
        <f>'Январь 2014'!J34+'СВОД 2014'!D34</f>
        <v>33.25</v>
      </c>
      <c r="F34" s="7">
        <f>'Февраль 2014'!J34+'СВОД 2014'!E34</f>
        <v>220</v>
      </c>
      <c r="G34" s="7">
        <f>'Март 2014'!J34+'СВОД 2014'!F34</f>
        <v>2562.7600000000002</v>
      </c>
      <c r="H34" s="7">
        <f>'Апрель 2014'!J34+'СВОД 2014'!G34</f>
        <v>54.2800000000002</v>
      </c>
      <c r="I34" s="7">
        <f>'Май 2014'!J34+'СВОД 2014'!H34</f>
        <v>59.590000000000202</v>
      </c>
      <c r="J34" s="7">
        <f>'Июнь 2014'!J34+'СВОД 2014'!I34</f>
        <v>102.8900000000002</v>
      </c>
      <c r="K34" s="7">
        <f>'Июль 2014'!J34+'СВОД 2014'!J34</f>
        <v>189.4700000000002</v>
      </c>
      <c r="L34" s="7">
        <f>'Август 2014'!J34+'СВОД 2014'!K34</f>
        <v>649.20000000000027</v>
      </c>
      <c r="M34" s="7">
        <f>'Сентябрь 2014'!J34+'СВОД 2014'!L34</f>
        <v>1938.8800000000003</v>
      </c>
      <c r="N34" s="7">
        <f>'Октябрь 2014'!J34+'СВОД 2014'!M34</f>
        <v>5758.6</v>
      </c>
      <c r="O34" s="7">
        <f>'Ноябрь 2014'!J34+'СВОД 2014'!N34</f>
        <v>5758.6</v>
      </c>
      <c r="P34" s="7">
        <f>'Декабрь 2014'!J34+'СВОД 2014'!O34</f>
        <v>5758.6</v>
      </c>
      <c r="Q34" s="74">
        <f>D34+'Январь 2014'!H34+'Февраль 2014'!H34+'Март 2014'!H34+'Апрель 2014'!H34+'Май 2014'!H34+'Июнь 2014'!H34+'Июль 2014'!H34+'Август 2014'!H34+'Сентябрь 2014'!H34+'Октябрь 2014'!H34+'Ноябрь 2014'!H34+'Декабрь 2014'!H34</f>
        <v>11322.34</v>
      </c>
      <c r="R34" s="74">
        <f>'Январь 2014'!I34+'Февраль 2014'!I34+'Март 2014'!I34+'Апрель 2014'!I34+'Май 2014'!I34+'Июнь 2014'!I34+'Июль 2014'!I34+'Август 2014'!I34+'Сентябрь 2014'!I34+'Октябрь 2014'!I34+'Ноябрь 2014'!I34+'Декабрь 2014'!I34</f>
        <v>5563.74</v>
      </c>
      <c r="S34" s="74">
        <f>'Январь 2014'!F34+'Февраль 2014'!F34+'Март 2014'!F34+'Апрель 2014'!F34+'Май 2014'!F34+'Июнь 2014'!F34+'Июль 2014'!F34+'Август 2014'!F34+'Сентябрь 2014'!F34+'Октябрь 2014'!F34+'Ноябрь 2014'!F34+'Декабрь 2014'!F34</f>
        <v>3649.91</v>
      </c>
      <c r="T34" s="74">
        <f t="shared" si="0"/>
        <v>5758.6</v>
      </c>
    </row>
    <row r="35" spans="1:20" ht="15.95" customHeight="1" x14ac:dyDescent="0.25">
      <c r="A35" s="81" t="s">
        <v>20</v>
      </c>
      <c r="B35" s="2">
        <v>25</v>
      </c>
      <c r="C35" s="18"/>
      <c r="D35" s="107">
        <f>'СВОД 2013'!N34</f>
        <v>0</v>
      </c>
      <c r="E35" s="7">
        <f>'Январь 2014'!J35+'СВОД 2014'!D35</f>
        <v>0</v>
      </c>
      <c r="F35" s="7">
        <f>'Февраль 2014'!J35+'СВОД 2014'!E35</f>
        <v>0</v>
      </c>
      <c r="G35" s="7">
        <f>'Март 2014'!J35+'СВОД 2014'!F35</f>
        <v>0</v>
      </c>
      <c r="H35" s="7">
        <f>'Апрель 2014'!J35+'СВОД 2014'!G35</f>
        <v>0</v>
      </c>
      <c r="I35" s="7">
        <f>'Май 2014'!J35+'СВОД 2014'!H35</f>
        <v>0</v>
      </c>
      <c r="J35" s="7">
        <f>'Июнь 2014'!J35+'СВОД 2014'!I35</f>
        <v>0</v>
      </c>
      <c r="K35" s="7">
        <f>'Июль 2014'!J35+'СВОД 2014'!J35</f>
        <v>0</v>
      </c>
      <c r="L35" s="7">
        <f>'Август 2014'!J35+'СВОД 2014'!K35</f>
        <v>0</v>
      </c>
      <c r="M35" s="7">
        <f>'Сентябрь 2014'!J35+'СВОД 2014'!L35</f>
        <v>0</v>
      </c>
      <c r="N35" s="7">
        <f>'Октябрь 2014'!J35+'СВОД 2014'!M35</f>
        <v>0</v>
      </c>
      <c r="O35" s="7">
        <f>'Ноябрь 2014'!J35+'СВОД 2014'!N35</f>
        <v>0</v>
      </c>
      <c r="P35" s="7">
        <f>'Декабрь 2014'!J35+'СВОД 2014'!O35</f>
        <v>0</v>
      </c>
      <c r="Q35" s="74">
        <f>D35+'Январь 2014'!H35+'Февраль 2014'!H35+'Март 2014'!H35+'Апрель 2014'!H35+'Май 2014'!H35+'Июнь 2014'!H35+'Июль 2014'!H35+'Август 2014'!H35+'Сентябрь 2014'!H35+'Октябрь 2014'!H35+'Ноябрь 2014'!H35+'Декабрь 2014'!H35</f>
        <v>0</v>
      </c>
      <c r="R35" s="74">
        <f>'Январь 2014'!I35+'Февраль 2014'!I35+'Март 2014'!I35+'Апрель 2014'!I35+'Май 2014'!I35+'Июнь 2014'!I35+'Июль 2014'!I35+'Август 2014'!I35+'Сентябрь 2014'!I35+'Октябрь 2014'!I35+'Ноябрь 2014'!I35+'Декабрь 2014'!I35</f>
        <v>0</v>
      </c>
      <c r="S35" s="74">
        <f>'Январь 2014'!F35+'Февраль 2014'!F35+'Март 2014'!F35+'Апрель 2014'!F35+'Май 2014'!F35+'Июнь 2014'!F35+'Июль 2014'!F35+'Август 2014'!F35+'Сентябрь 2014'!F35+'Октябрь 2014'!F35+'Ноябрь 2014'!F35+'Декабрь 2014'!F35</f>
        <v>0</v>
      </c>
      <c r="T35" s="74">
        <f t="shared" si="0"/>
        <v>0</v>
      </c>
    </row>
    <row r="36" spans="1:20" ht="15.95" customHeight="1" x14ac:dyDescent="0.25">
      <c r="A36" s="81" t="s">
        <v>21</v>
      </c>
      <c r="B36" s="2">
        <v>26</v>
      </c>
      <c r="C36" s="18"/>
      <c r="D36" s="107">
        <f>'СВОД 2013'!N35</f>
        <v>14.97</v>
      </c>
      <c r="E36" s="7">
        <f>'Январь 2014'!J36+'СВОД 2014'!D36</f>
        <v>14.97</v>
      </c>
      <c r="F36" s="7">
        <f>'Февраль 2014'!J36+'СВОД 2014'!E36</f>
        <v>14.97</v>
      </c>
      <c r="G36" s="7">
        <f>'Март 2014'!J36+'СВОД 2014'!F36</f>
        <v>14.97</v>
      </c>
      <c r="H36" s="7">
        <f>'Апрель 2014'!J36+'СВОД 2014'!G36</f>
        <v>14.97</v>
      </c>
      <c r="I36" s="7">
        <f>'Май 2014'!J36+'СВОД 2014'!H36</f>
        <v>14.97</v>
      </c>
      <c r="J36" s="7">
        <f>'Июнь 2014'!J36+'СВОД 2014'!I36</f>
        <v>14.97</v>
      </c>
      <c r="K36" s="7">
        <f>'Июль 2014'!J36+'СВОД 2014'!J36</f>
        <v>14.97</v>
      </c>
      <c r="L36" s="7">
        <f>'Август 2014'!J36+'СВОД 2014'!K36</f>
        <v>14.97</v>
      </c>
      <c r="M36" s="7">
        <f>'Сентябрь 2014'!J36+'СВОД 2014'!L36</f>
        <v>14.97</v>
      </c>
      <c r="N36" s="7">
        <f>'Октябрь 2014'!J36+'СВОД 2014'!M36</f>
        <v>14.97</v>
      </c>
      <c r="O36" s="7">
        <f>'Ноябрь 2014'!J36+'СВОД 2014'!N36</f>
        <v>14.97</v>
      </c>
      <c r="P36" s="7">
        <f>'Декабрь 2014'!J36+'СВОД 2014'!O36</f>
        <v>14.97</v>
      </c>
      <c r="Q36" s="74">
        <f>D36+'Январь 2014'!H36+'Февраль 2014'!H36+'Март 2014'!H36+'Апрель 2014'!H36+'Май 2014'!H36+'Июнь 2014'!H36+'Июль 2014'!H36+'Август 2014'!H36+'Сентябрь 2014'!H36+'Октябрь 2014'!H36+'Ноябрь 2014'!H36+'Декабрь 2014'!H36</f>
        <v>14.97</v>
      </c>
      <c r="R36" s="74">
        <f>'Январь 2014'!I36+'Февраль 2014'!I36+'Март 2014'!I36+'Апрель 2014'!I36+'Май 2014'!I36+'Июнь 2014'!I36+'Июль 2014'!I36+'Август 2014'!I36+'Сентябрь 2014'!I36+'Октябрь 2014'!I36+'Ноябрь 2014'!I36+'Декабрь 2014'!I36</f>
        <v>0</v>
      </c>
      <c r="S36" s="74">
        <f>'Январь 2014'!F36+'Февраль 2014'!F36+'Март 2014'!F36+'Апрель 2014'!F36+'Май 2014'!F36+'Июнь 2014'!F36+'Июль 2014'!F36+'Август 2014'!F36+'Сентябрь 2014'!F36+'Октябрь 2014'!F36+'Ноябрь 2014'!F36+'Декабрь 2014'!F36</f>
        <v>0</v>
      </c>
      <c r="T36" s="74">
        <f t="shared" si="0"/>
        <v>14.97</v>
      </c>
    </row>
    <row r="37" spans="1:20" ht="15.95" customHeight="1" x14ac:dyDescent="0.25">
      <c r="A37" s="81" t="s">
        <v>22</v>
      </c>
      <c r="B37" s="2">
        <v>27</v>
      </c>
      <c r="C37" s="18"/>
      <c r="D37" s="107">
        <f>'СВОД 2013'!N36</f>
        <v>0</v>
      </c>
      <c r="E37" s="7">
        <f>'Январь 2014'!J37+'СВОД 2014'!D37</f>
        <v>0</v>
      </c>
      <c r="F37" s="7">
        <f>'Февраль 2014'!J37+'СВОД 2014'!E37</f>
        <v>2.61</v>
      </c>
      <c r="G37" s="7">
        <f>'Март 2014'!J37+'СВОД 2014'!F37</f>
        <v>78.53</v>
      </c>
      <c r="H37" s="7">
        <f>'Апрель 2014'!J37+'СВОД 2014'!G37</f>
        <v>159.57999999999998</v>
      </c>
      <c r="I37" s="7">
        <f>'Май 2014'!J37+'СВОД 2014'!H37</f>
        <v>73.36999999999999</v>
      </c>
      <c r="J37" s="7">
        <f>'Июнь 2014'!J37+'СВОД 2014'!I37</f>
        <v>0.93000000000000682</v>
      </c>
      <c r="K37" s="7">
        <f>'Июль 2014'!J37+'СВОД 2014'!J37</f>
        <v>144.43</v>
      </c>
      <c r="L37" s="7">
        <f>'Август 2014'!J37+'СВОД 2014'!K37</f>
        <v>268.02999999999997</v>
      </c>
      <c r="M37" s="7">
        <f>'Сентябрь 2014'!J37+'СВОД 2014'!L37</f>
        <v>336.38</v>
      </c>
      <c r="N37" s="7">
        <f>'Октябрь 2014'!J37+'СВОД 2014'!M37</f>
        <v>22.970000000000027</v>
      </c>
      <c r="O37" s="7">
        <f>'Ноябрь 2014'!J37+'СВОД 2014'!N37</f>
        <v>22.970000000000027</v>
      </c>
      <c r="P37" s="7">
        <f>'Декабрь 2014'!J37+'СВОД 2014'!O37</f>
        <v>22.970000000000027</v>
      </c>
      <c r="Q37" s="74">
        <f>D37+'Январь 2014'!H37+'Февраль 2014'!H37+'Март 2014'!H37+'Апрель 2014'!H37+'Май 2014'!H37+'Июнь 2014'!H37+'Июль 2014'!H37+'Август 2014'!H37+'Сентябрь 2014'!H37+'Октябрь 2014'!H37+'Ноябрь 2014'!H37+'Декабрь 2014'!H37</f>
        <v>698.77</v>
      </c>
      <c r="R37" s="74">
        <f>'Январь 2014'!I37+'Февраль 2014'!I37+'Март 2014'!I37+'Апрель 2014'!I37+'Май 2014'!I37+'Июнь 2014'!I37+'Июль 2014'!I37+'Август 2014'!I37+'Сентябрь 2014'!I37+'Октябрь 2014'!I37+'Ноябрь 2014'!I37+'Декабрь 2014'!I37</f>
        <v>675.8</v>
      </c>
      <c r="S37" s="74">
        <f>'Январь 2014'!F37+'Февраль 2014'!F37+'Март 2014'!F37+'Апрель 2014'!F37+'Май 2014'!F37+'Июнь 2014'!F37+'Июль 2014'!F37+'Август 2014'!F37+'Сентябрь 2014'!F37+'Октябрь 2014'!F37+'Ноябрь 2014'!F37+'Декабрь 2014'!F37</f>
        <v>226.53</v>
      </c>
      <c r="T37" s="74">
        <f t="shared" si="0"/>
        <v>22.970000000000027</v>
      </c>
    </row>
    <row r="38" spans="1:20" ht="15.95" customHeight="1" x14ac:dyDescent="0.25">
      <c r="A38" s="81" t="s">
        <v>23</v>
      </c>
      <c r="B38" s="2">
        <v>28</v>
      </c>
      <c r="C38" s="18"/>
      <c r="D38" s="107">
        <f>'СВОД 2013'!N37</f>
        <v>0</v>
      </c>
      <c r="E38" s="7">
        <f>'Январь 2014'!J38+'СВОД 2014'!D38</f>
        <v>0</v>
      </c>
      <c r="F38" s="7">
        <f>'Февраль 2014'!J38+'СВОД 2014'!E38</f>
        <v>0</v>
      </c>
      <c r="G38" s="7">
        <f>'Март 2014'!J38+'СВОД 2014'!F38</f>
        <v>0</v>
      </c>
      <c r="H38" s="7">
        <f>'Апрель 2014'!J38+'СВОД 2014'!G38</f>
        <v>0</v>
      </c>
      <c r="I38" s="7">
        <f>'Май 2014'!J38+'СВОД 2014'!H38</f>
        <v>0</v>
      </c>
      <c r="J38" s="7">
        <f>'Июнь 2014'!J38+'СВОД 2014'!I38</f>
        <v>0</v>
      </c>
      <c r="K38" s="7">
        <f>'Июль 2014'!J38+'СВОД 2014'!J38</f>
        <v>0</v>
      </c>
      <c r="L38" s="7">
        <f>'Август 2014'!J38+'СВОД 2014'!K38</f>
        <v>0</v>
      </c>
      <c r="M38" s="7">
        <f>'Сентябрь 2014'!J38+'СВОД 2014'!L38</f>
        <v>0</v>
      </c>
      <c r="N38" s="7">
        <f>'Октябрь 2014'!J38+'СВОД 2014'!M38</f>
        <v>0</v>
      </c>
      <c r="O38" s="7">
        <f>'Ноябрь 2014'!J38+'СВОД 2014'!N38</f>
        <v>0</v>
      </c>
      <c r="P38" s="7">
        <f>'Декабрь 2014'!J38+'СВОД 2014'!O38</f>
        <v>0</v>
      </c>
      <c r="Q38" s="74">
        <f>D38+'Январь 2014'!H38+'Февраль 2014'!H38+'Март 2014'!H38+'Апрель 2014'!H38+'Май 2014'!H38+'Июнь 2014'!H38+'Июль 2014'!H38+'Август 2014'!H38+'Сентябрь 2014'!H38+'Октябрь 2014'!H38+'Ноябрь 2014'!H38+'Декабрь 2014'!H38</f>
        <v>0</v>
      </c>
      <c r="R38" s="74">
        <f>'Январь 2014'!I38+'Февраль 2014'!I38+'Март 2014'!I38+'Апрель 2014'!I38+'Май 2014'!I38+'Июнь 2014'!I38+'Июль 2014'!I38+'Август 2014'!I38+'Сентябрь 2014'!I38+'Октябрь 2014'!I38+'Ноябрь 2014'!I38+'Декабрь 2014'!I38</f>
        <v>0</v>
      </c>
      <c r="S38" s="74">
        <f>'Январь 2014'!F38+'Февраль 2014'!F38+'Март 2014'!F38+'Апрель 2014'!F38+'Май 2014'!F38+'Июнь 2014'!F38+'Июль 2014'!F38+'Август 2014'!F38+'Сентябрь 2014'!F38+'Октябрь 2014'!F38+'Ноябрь 2014'!F38+'Декабрь 2014'!F38</f>
        <v>0</v>
      </c>
      <c r="T38" s="74">
        <f t="shared" si="0"/>
        <v>0</v>
      </c>
    </row>
    <row r="39" spans="1:20" ht="15.95" customHeight="1" x14ac:dyDescent="0.25">
      <c r="A39" s="81" t="s">
        <v>177</v>
      </c>
      <c r="B39" s="2">
        <v>29</v>
      </c>
      <c r="C39" s="18"/>
      <c r="D39" s="107">
        <f>'СВОД 2013'!N38</f>
        <v>0</v>
      </c>
      <c r="E39" s="7">
        <f>'Январь 2014'!J39+'СВОД 2014'!D39</f>
        <v>0</v>
      </c>
      <c r="F39" s="7">
        <f>'Февраль 2014'!J39+'СВОД 2014'!E39</f>
        <v>0</v>
      </c>
      <c r="G39" s="7">
        <f>'Март 2014'!J39+'СВОД 2014'!F39</f>
        <v>0</v>
      </c>
      <c r="H39" s="7">
        <f>'Апрель 2014'!J39+'СВОД 2014'!G39</f>
        <v>0</v>
      </c>
      <c r="I39" s="7">
        <f>'Май 2014'!J39+'СВОД 2014'!H39</f>
        <v>0</v>
      </c>
      <c r="J39" s="7">
        <f>'Июнь 2014'!J39+'СВОД 2014'!I39</f>
        <v>0</v>
      </c>
      <c r="K39" s="7">
        <f>'Июль 2014'!J39+'СВОД 2014'!J39</f>
        <v>0</v>
      </c>
      <c r="L39" s="7">
        <f>'Август 2014'!J39+'СВОД 2014'!K39</f>
        <v>0</v>
      </c>
      <c r="M39" s="7">
        <f>'Сентябрь 2014'!J39+'СВОД 2014'!L39</f>
        <v>0</v>
      </c>
      <c r="N39" s="7">
        <f>'Октябрь 2014'!J39+'СВОД 2014'!M39</f>
        <v>0</v>
      </c>
      <c r="O39" s="7">
        <f>'Ноябрь 2014'!J39+'СВОД 2014'!N39</f>
        <v>0</v>
      </c>
      <c r="P39" s="7">
        <f>'Декабрь 2014'!J39+'СВОД 2014'!O39</f>
        <v>0</v>
      </c>
      <c r="Q39" s="74">
        <f>D39+'Январь 2014'!H39+'Февраль 2014'!H39+'Март 2014'!H39+'Апрель 2014'!H39+'Май 2014'!H39+'Июнь 2014'!H39+'Июль 2014'!H39+'Август 2014'!H39+'Сентябрь 2014'!H39+'Октябрь 2014'!H39+'Ноябрь 2014'!H39+'Декабрь 2014'!H39</f>
        <v>0</v>
      </c>
      <c r="R39" s="74">
        <f>'Январь 2014'!I39+'Февраль 2014'!I39+'Март 2014'!I39+'Апрель 2014'!I39+'Май 2014'!I39+'Июнь 2014'!I39+'Июль 2014'!I39+'Август 2014'!I39+'Сентябрь 2014'!I39+'Октябрь 2014'!I39+'Ноябрь 2014'!I39+'Декабрь 2014'!I39</f>
        <v>0</v>
      </c>
      <c r="S39" s="74">
        <f>'Январь 2014'!F39+'Февраль 2014'!F39+'Март 2014'!F39+'Апрель 2014'!F39+'Май 2014'!F39+'Июнь 2014'!F39+'Июль 2014'!F39+'Август 2014'!F39+'Сентябрь 2014'!F39+'Октябрь 2014'!F39+'Ноябрь 2014'!F39+'Декабрь 2014'!F39</f>
        <v>0</v>
      </c>
      <c r="T39" s="74">
        <f t="shared" si="0"/>
        <v>0</v>
      </c>
    </row>
    <row r="40" spans="1:20" ht="15.95" customHeight="1" x14ac:dyDescent="0.25">
      <c r="A40" s="81" t="s">
        <v>144</v>
      </c>
      <c r="B40" s="2">
        <v>30</v>
      </c>
      <c r="C40" s="18"/>
      <c r="D40" s="107">
        <f>'СВОД 2013'!N39</f>
        <v>1571.9700000000003</v>
      </c>
      <c r="E40" s="7">
        <f>'Январь 2014'!J40+'СВОД 2014'!D40</f>
        <v>5460.89</v>
      </c>
      <c r="F40" s="7">
        <f>'Февраль 2014'!J40+'СВОД 2014'!E40</f>
        <v>10210.310000000001</v>
      </c>
      <c r="G40" s="7">
        <f>'Март 2014'!J40+'СВОД 2014'!F40</f>
        <v>11625.77</v>
      </c>
      <c r="H40" s="7">
        <f>'Апрель 2014'!J40+'СВОД 2014'!G40</f>
        <v>11719.28</v>
      </c>
      <c r="I40" s="7">
        <f>'Май 2014'!J40+'СВОД 2014'!H40</f>
        <v>11750.69</v>
      </c>
      <c r="J40" s="7">
        <f>'Июнь 2014'!J40+'СВОД 2014'!I40</f>
        <v>794.04000000000087</v>
      </c>
      <c r="K40" s="7">
        <f>'Июль 2014'!J40+'СВОД 2014'!J40</f>
        <v>794.10000000000082</v>
      </c>
      <c r="L40" s="7">
        <f>'Август 2014'!J40+'СВОД 2014'!K40</f>
        <v>794.32000000000085</v>
      </c>
      <c r="M40" s="7">
        <f>'Сентябрь 2014'!J40+'СВОД 2014'!L40</f>
        <v>794.32000000000085</v>
      </c>
      <c r="N40" s="7">
        <f>'Октябрь 2014'!J40+'СВОД 2014'!M40</f>
        <v>794.32000000000085</v>
      </c>
      <c r="O40" s="7">
        <f>'Ноябрь 2014'!J40+'СВОД 2014'!N40</f>
        <v>794.32000000000085</v>
      </c>
      <c r="P40" s="7">
        <f>'Декабрь 2014'!J40+'СВОД 2014'!O40</f>
        <v>794.32000000000085</v>
      </c>
      <c r="Q40" s="74">
        <f>D40+'Январь 2014'!H40+'Февраль 2014'!H40+'Март 2014'!H40+'Апрель 2014'!H40+'Май 2014'!H40+'Июнь 2014'!H40+'Июль 2014'!H40+'Август 2014'!H40+'Сентябрь 2014'!H40+'Октябрь 2014'!H40+'Ноябрь 2014'!H40+'Декабрь 2014'!H40</f>
        <v>11758.24</v>
      </c>
      <c r="R40" s="74">
        <f>'Январь 2014'!I40+'Февраль 2014'!I40+'Март 2014'!I40+'Апрель 2014'!I40+'Май 2014'!I40+'Июнь 2014'!I40+'Июль 2014'!I40+'Август 2014'!I40+'Сентябрь 2014'!I40+'Октябрь 2014'!I40+'Ноябрь 2014'!I40+'Декабрь 2014'!I40</f>
        <v>10963.92</v>
      </c>
      <c r="S40" s="74">
        <f>'Январь 2014'!F40+'Февраль 2014'!F40+'Март 2014'!F40+'Апрель 2014'!F40+'Май 2014'!F40+'Июнь 2014'!F40+'Июль 2014'!F40+'Август 2014'!F40+'Сентябрь 2014'!F40+'Октябрь 2014'!F40+'Ноябрь 2014'!F40+'Декабрь 2014'!F40</f>
        <v>3354.52</v>
      </c>
      <c r="T40" s="74">
        <f t="shared" si="0"/>
        <v>794.31999999999971</v>
      </c>
    </row>
    <row r="41" spans="1:20" ht="15.95" customHeight="1" x14ac:dyDescent="0.25">
      <c r="A41" s="81" t="s">
        <v>144</v>
      </c>
      <c r="B41" s="2">
        <v>30</v>
      </c>
      <c r="C41" s="2" t="s">
        <v>120</v>
      </c>
      <c r="D41" s="107">
        <f>'СВОД 2013'!N40</f>
        <v>0</v>
      </c>
      <c r="E41" s="7">
        <f>'Январь 2014'!J41+'СВОД 2014'!D41</f>
        <v>0</v>
      </c>
      <c r="F41" s="7">
        <f>'Февраль 2014'!J41+'СВОД 2014'!E41</f>
        <v>0</v>
      </c>
      <c r="G41" s="7">
        <f>'Март 2014'!J41+'СВОД 2014'!F41</f>
        <v>0</v>
      </c>
      <c r="H41" s="7">
        <f>'Апрель 2014'!J41+'СВОД 2014'!G41</f>
        <v>175.26</v>
      </c>
      <c r="I41" s="7">
        <f>'Май 2014'!J41+'СВОД 2014'!H41</f>
        <v>210.20999999999998</v>
      </c>
      <c r="J41" s="7">
        <f>'Июнь 2014'!J41+'СВОД 2014'!I41</f>
        <v>220.36999999999998</v>
      </c>
      <c r="K41" s="7">
        <f>'Июль 2014'!J41+'СВОД 2014'!J41</f>
        <v>220.36999999999998</v>
      </c>
      <c r="L41" s="7">
        <f>'Август 2014'!J41+'СВОД 2014'!K41</f>
        <v>230.28999999999996</v>
      </c>
      <c r="M41" s="7">
        <f>'Сентябрь 2014'!J41+'СВОД 2014'!L41</f>
        <v>245.35999999999996</v>
      </c>
      <c r="N41" s="7">
        <f>'Октябрь 2014'!J41+'СВОД 2014'!M41</f>
        <v>245.35999999999996</v>
      </c>
      <c r="O41" s="7">
        <f>'Ноябрь 2014'!J41+'СВОД 2014'!N41</f>
        <v>245.35999999999996</v>
      </c>
      <c r="P41" s="7">
        <f>'Декабрь 2014'!J41+'СВОД 2014'!O41</f>
        <v>245.35999999999996</v>
      </c>
      <c r="Q41" s="74">
        <f>D41+'Январь 2014'!H41+'Февраль 2014'!H41+'Март 2014'!H41+'Апрель 2014'!H41+'Май 2014'!H41+'Июнь 2014'!H41+'Июль 2014'!H41+'Август 2014'!H41+'Сентябрь 2014'!H41+'Октябрь 2014'!H41+'Ноябрь 2014'!H41+'Декабрь 2014'!H41</f>
        <v>245.35999999999996</v>
      </c>
      <c r="R41" s="74">
        <f>'Январь 2014'!I41+'Февраль 2014'!I41+'Март 2014'!I41+'Апрель 2014'!I41+'Май 2014'!I41+'Июнь 2014'!I41+'Июль 2014'!I41+'Август 2014'!I41+'Сентябрь 2014'!I41+'Октябрь 2014'!I41+'Ноябрь 2014'!I41+'Декабрь 2014'!I41</f>
        <v>0</v>
      </c>
      <c r="S41" s="74">
        <f>'Январь 2014'!F41+'Февраль 2014'!F41+'Март 2014'!F41+'Апрель 2014'!F41+'Май 2014'!F41+'Июнь 2014'!F41+'Июль 2014'!F41+'Август 2014'!F41+'Сентябрь 2014'!F41+'Октябрь 2014'!F41+'Ноябрь 2014'!F41+'Декабрь 2014'!F41</f>
        <v>80.67</v>
      </c>
      <c r="T41" s="74">
        <f t="shared" si="0"/>
        <v>245.35999999999996</v>
      </c>
    </row>
    <row r="42" spans="1:20" ht="15.95" customHeight="1" x14ac:dyDescent="0.25">
      <c r="A42" s="81" t="s">
        <v>24</v>
      </c>
      <c r="B42" s="2">
        <v>31</v>
      </c>
      <c r="C42" s="18"/>
      <c r="D42" s="107">
        <f>'СВОД 2013'!N41</f>
        <v>0</v>
      </c>
      <c r="E42" s="7">
        <f>'Январь 2014'!J42+'СВОД 2014'!D42</f>
        <v>0</v>
      </c>
      <c r="F42" s="7">
        <f>'Февраль 2014'!J42+'СВОД 2014'!E42</f>
        <v>0</v>
      </c>
      <c r="G42" s="7">
        <f>'Март 2014'!J42+'СВОД 2014'!F42</f>
        <v>0</v>
      </c>
      <c r="H42" s="7">
        <f>'Апрель 2014'!J42+'СВОД 2014'!G42</f>
        <v>0</v>
      </c>
      <c r="I42" s="7">
        <f>'Май 2014'!J42+'СВОД 2014'!H42</f>
        <v>0</v>
      </c>
      <c r="J42" s="7">
        <f>'Июнь 2014'!J42+'СВОД 2014'!I42</f>
        <v>0</v>
      </c>
      <c r="K42" s="7">
        <f>'Июль 2014'!J42+'СВОД 2014'!J42</f>
        <v>0</v>
      </c>
      <c r="L42" s="7">
        <f>'Август 2014'!J42+'СВОД 2014'!K42</f>
        <v>0</v>
      </c>
      <c r="M42" s="7">
        <f>'Сентябрь 2014'!J42+'СВОД 2014'!L42</f>
        <v>0</v>
      </c>
      <c r="N42" s="7">
        <f>'Октябрь 2014'!J42+'СВОД 2014'!M42</f>
        <v>0</v>
      </c>
      <c r="O42" s="7">
        <f>'Ноябрь 2014'!J42+'СВОД 2014'!N42</f>
        <v>0</v>
      </c>
      <c r="P42" s="7">
        <f>'Декабрь 2014'!J42+'СВОД 2014'!O42</f>
        <v>0</v>
      </c>
      <c r="Q42" s="74">
        <f>D42+'Январь 2014'!H42+'Февраль 2014'!H42+'Март 2014'!H42+'Апрель 2014'!H42+'Май 2014'!H42+'Июнь 2014'!H42+'Июль 2014'!H42+'Август 2014'!H42+'Сентябрь 2014'!H42+'Октябрь 2014'!H42+'Ноябрь 2014'!H42+'Декабрь 2014'!H42</f>
        <v>0</v>
      </c>
      <c r="R42" s="74">
        <f>'Январь 2014'!I42+'Февраль 2014'!I42+'Март 2014'!I42+'Апрель 2014'!I42+'Май 2014'!I42+'Июнь 2014'!I42+'Июль 2014'!I42+'Август 2014'!I42+'Сентябрь 2014'!I42+'Октябрь 2014'!I42+'Ноябрь 2014'!I42+'Декабрь 2014'!I42</f>
        <v>0</v>
      </c>
      <c r="S42" s="74">
        <f>'Январь 2014'!F42+'Февраль 2014'!F42+'Март 2014'!F42+'Апрель 2014'!F42+'Май 2014'!F42+'Июнь 2014'!F42+'Июль 2014'!F42+'Август 2014'!F42+'Сентябрь 2014'!F42+'Октябрь 2014'!F42+'Ноябрь 2014'!F42+'Декабрь 2014'!F42</f>
        <v>0</v>
      </c>
      <c r="T42" s="74">
        <f t="shared" si="0"/>
        <v>0</v>
      </c>
    </row>
    <row r="43" spans="1:20" ht="15.95" customHeight="1" x14ac:dyDescent="0.25">
      <c r="A43" s="81" t="s">
        <v>192</v>
      </c>
      <c r="B43" s="2">
        <v>31</v>
      </c>
      <c r="C43" s="2" t="s">
        <v>120</v>
      </c>
      <c r="D43" s="107">
        <f>'СВОД 2013'!N42</f>
        <v>0</v>
      </c>
      <c r="E43" s="7">
        <f>'Январь 2014'!J43+'СВОД 2014'!D43</f>
        <v>0</v>
      </c>
      <c r="F43" s="7">
        <f>'Февраль 2014'!J43+'СВОД 2014'!E43</f>
        <v>0</v>
      </c>
      <c r="G43" s="7">
        <f>'Март 2014'!J43+'СВОД 2014'!F43</f>
        <v>0</v>
      </c>
      <c r="H43" s="7">
        <f>'Апрель 2014'!J43+'СВОД 2014'!G43</f>
        <v>6819.38</v>
      </c>
      <c r="I43" s="7">
        <f>'Май 2014'!J43+'СВОД 2014'!H43</f>
        <v>7720.96</v>
      </c>
      <c r="J43" s="7">
        <f>'Июнь 2014'!J43+'СВОД 2014'!I43</f>
        <v>3806.18</v>
      </c>
      <c r="K43" s="7">
        <f>'Июль 2014'!J43+'СВОД 2014'!J43</f>
        <v>5406.65</v>
      </c>
      <c r="L43" s="7">
        <f>'Август 2014'!J43+'СВОД 2014'!K43</f>
        <v>1576.6999999999998</v>
      </c>
      <c r="M43" s="7">
        <f>'Сентябрь 2014'!J43+'СВОД 2014'!L43</f>
        <v>2366.1</v>
      </c>
      <c r="N43" s="7">
        <f>'Октябрь 2014'!J43+'СВОД 2014'!M43</f>
        <v>6523.68</v>
      </c>
      <c r="O43" s="7">
        <f>'Ноябрь 2014'!J43+'СВОД 2014'!N43</f>
        <v>323.68000000000029</v>
      </c>
      <c r="P43" s="7">
        <f>'Декабрь 2014'!J43+'СВОД 2014'!O43</f>
        <v>323.68000000000029</v>
      </c>
      <c r="Q43" s="74">
        <f>D43+'Январь 2014'!H43+'Февраль 2014'!H43+'Март 2014'!H43+'Апрель 2014'!H43+'Май 2014'!H43+'Июнь 2014'!H43+'Июль 2014'!H43+'Август 2014'!H43+'Сентябрь 2014'!H43+'Октябрь 2014'!H43+'Ноябрь 2014'!H43+'Декабрь 2014'!H43</f>
        <v>25254.68</v>
      </c>
      <c r="R43" s="74">
        <f>'Январь 2014'!I43+'Февраль 2014'!I43+'Март 2014'!I43+'Апрель 2014'!I43+'Май 2014'!I43+'Июнь 2014'!I43+'Июль 2014'!I43+'Август 2014'!I43+'Сентябрь 2014'!I43+'Октябрь 2014'!I43+'Ноябрь 2014'!I43+'Декабрь 2014'!I43</f>
        <v>24931</v>
      </c>
      <c r="S43" s="74">
        <f>'Январь 2014'!F43+'Февраль 2014'!F43+'Март 2014'!F43+'Апрель 2014'!F43+'Май 2014'!F43+'Июнь 2014'!F43+'Июль 2014'!F43+'Август 2014'!F43+'Сентябрь 2014'!F43+'Октябрь 2014'!F43+'Ноябрь 2014'!F43+'Декабрь 2014'!F43</f>
        <v>8210.5300000000007</v>
      </c>
      <c r="T43" s="74">
        <f t="shared" si="0"/>
        <v>323.68000000000029</v>
      </c>
    </row>
    <row r="44" spans="1:20" ht="15.95" customHeight="1" x14ac:dyDescent="0.25">
      <c r="A44" s="81" t="s">
        <v>25</v>
      </c>
      <c r="B44" s="2">
        <v>32</v>
      </c>
      <c r="C44" s="18"/>
      <c r="D44" s="107">
        <f>'СВОД 2013'!N43</f>
        <v>0</v>
      </c>
      <c r="E44" s="7">
        <f>'Январь 2014'!J44+'СВОД 2014'!D44</f>
        <v>0</v>
      </c>
      <c r="F44" s="7">
        <f>'Февраль 2014'!J44+'СВОД 2014'!E44</f>
        <v>0</v>
      </c>
      <c r="G44" s="7">
        <f>'Март 2014'!J44+'СВОД 2014'!F44</f>
        <v>0</v>
      </c>
      <c r="H44" s="7">
        <f>'Апрель 2014'!J44+'СВОД 2014'!G44</f>
        <v>0</v>
      </c>
      <c r="I44" s="7">
        <f>'Май 2014'!J44+'СВОД 2014'!H44</f>
        <v>0</v>
      </c>
      <c r="J44" s="7">
        <f>'Июнь 2014'!J44+'СВОД 2014'!I44</f>
        <v>0</v>
      </c>
      <c r="K44" s="7">
        <f>'Июль 2014'!J44+'СВОД 2014'!J44</f>
        <v>0</v>
      </c>
      <c r="L44" s="7">
        <f>'Август 2014'!J44+'СВОД 2014'!K44</f>
        <v>0</v>
      </c>
      <c r="M44" s="7">
        <f>'Сентябрь 2014'!J44+'СВОД 2014'!L44</f>
        <v>698.8</v>
      </c>
      <c r="N44" s="7">
        <f>'Октябрь 2014'!J44+'СВОД 2014'!M44</f>
        <v>744.33999999999992</v>
      </c>
      <c r="O44" s="7">
        <f>'Ноябрь 2014'!J44+'СВОД 2014'!N44</f>
        <v>-255.66000000000008</v>
      </c>
      <c r="P44" s="7">
        <f>'Декабрь 2014'!J44+'СВОД 2014'!O44</f>
        <v>-255.66000000000008</v>
      </c>
      <c r="Q44" s="74">
        <f>D44+'Январь 2014'!H44+'Февраль 2014'!H44+'Март 2014'!H44+'Апрель 2014'!H44+'Май 2014'!H44+'Июнь 2014'!H44+'Июль 2014'!H44+'Август 2014'!H44+'Сентябрь 2014'!H44+'Октябрь 2014'!H44+'Ноябрь 2014'!H44+'Декабрь 2014'!H44</f>
        <v>744.33999999999992</v>
      </c>
      <c r="R44" s="74">
        <f>'Январь 2014'!I44+'Февраль 2014'!I44+'Март 2014'!I44+'Апрель 2014'!I44+'Май 2014'!I44+'Июнь 2014'!I44+'Июль 2014'!I44+'Август 2014'!I44+'Сентябрь 2014'!I44+'Октябрь 2014'!I44+'Ноябрь 2014'!I44+'Декабрь 2014'!I44</f>
        <v>1000</v>
      </c>
      <c r="S44" s="74">
        <f>'Январь 2014'!F44+'Февраль 2014'!F44+'Март 2014'!F44+'Апрель 2014'!F44+'Май 2014'!F44+'Июнь 2014'!F44+'Июль 2014'!F44+'Август 2014'!F44+'Сентябрь 2014'!F44+'Октябрь 2014'!F44+'Ноябрь 2014'!F44+'Декабрь 2014'!F44</f>
        <v>240.11</v>
      </c>
      <c r="T44" s="74">
        <f t="shared" si="0"/>
        <v>-255.66000000000008</v>
      </c>
    </row>
    <row r="45" spans="1:20" ht="15.95" customHeight="1" x14ac:dyDescent="0.25">
      <c r="A45" s="81" t="s">
        <v>26</v>
      </c>
      <c r="B45" s="2">
        <v>33</v>
      </c>
      <c r="C45" s="18"/>
      <c r="D45" s="107">
        <f>'СВОД 2013'!N44</f>
        <v>0</v>
      </c>
      <c r="E45" s="7">
        <f>'Январь 2014'!J45+'СВОД 2014'!D45</f>
        <v>0</v>
      </c>
      <c r="F45" s="7">
        <f>'Февраль 2014'!J45+'СВОД 2014'!E45</f>
        <v>0</v>
      </c>
      <c r="G45" s="7">
        <f>'Март 2014'!J45+'СВОД 2014'!F45</f>
        <v>0</v>
      </c>
      <c r="H45" s="7">
        <f>'Апрель 2014'!J45+'СВОД 2014'!G45</f>
        <v>0</v>
      </c>
      <c r="I45" s="7">
        <f>'Май 2014'!J45+'СВОД 2014'!H45</f>
        <v>0</v>
      </c>
      <c r="J45" s="7">
        <f>'Июнь 2014'!J45+'СВОД 2014'!I45</f>
        <v>0</v>
      </c>
      <c r="K45" s="7">
        <f>'Июль 2014'!J45+'СВОД 2014'!J45</f>
        <v>0</v>
      </c>
      <c r="L45" s="7">
        <f>'Август 2014'!J45+'СВОД 2014'!K45</f>
        <v>0</v>
      </c>
      <c r="M45" s="7">
        <f>'Сентябрь 2014'!J45+'СВОД 2014'!L45</f>
        <v>0</v>
      </c>
      <c r="N45" s="7">
        <f>'Октябрь 2014'!J45+'СВОД 2014'!M45</f>
        <v>0</v>
      </c>
      <c r="O45" s="7">
        <f>'Ноябрь 2014'!J45+'СВОД 2014'!N45</f>
        <v>0</v>
      </c>
      <c r="P45" s="7">
        <f>'Декабрь 2014'!J45+'СВОД 2014'!O45</f>
        <v>0</v>
      </c>
      <c r="Q45" s="74">
        <f>D45+'Январь 2014'!H45+'Февраль 2014'!H45+'Март 2014'!H45+'Апрель 2014'!H45+'Май 2014'!H45+'Июнь 2014'!H45+'Июль 2014'!H45+'Август 2014'!H45+'Сентябрь 2014'!H45+'Октябрь 2014'!H45+'Ноябрь 2014'!H45+'Декабрь 2014'!H45</f>
        <v>0</v>
      </c>
      <c r="R45" s="74">
        <f>'Январь 2014'!I45+'Февраль 2014'!I45+'Март 2014'!I45+'Апрель 2014'!I45+'Май 2014'!I45+'Июнь 2014'!I45+'Июль 2014'!I45+'Август 2014'!I45+'Сентябрь 2014'!I45+'Октябрь 2014'!I45+'Ноябрь 2014'!I45+'Декабрь 2014'!I45</f>
        <v>0</v>
      </c>
      <c r="S45" s="74">
        <f>'Январь 2014'!F45+'Февраль 2014'!F45+'Март 2014'!F45+'Апрель 2014'!F45+'Май 2014'!F45+'Июнь 2014'!F45+'Июль 2014'!F45+'Август 2014'!F45+'Сентябрь 2014'!F45+'Октябрь 2014'!F45+'Ноябрь 2014'!F45+'Декабрь 2014'!F45</f>
        <v>0</v>
      </c>
      <c r="T45" s="74">
        <f t="shared" si="0"/>
        <v>0</v>
      </c>
    </row>
    <row r="46" spans="1:20" ht="15.95" customHeight="1" x14ac:dyDescent="0.25">
      <c r="A46" s="81" t="s">
        <v>146</v>
      </c>
      <c r="B46" s="2">
        <v>34</v>
      </c>
      <c r="C46" s="18"/>
      <c r="D46" s="107">
        <f>'СВОД 2013'!N45</f>
        <v>0</v>
      </c>
      <c r="E46" s="7">
        <f>'Январь 2014'!J46+'СВОД 2014'!D46</f>
        <v>0</v>
      </c>
      <c r="F46" s="7">
        <f>'Февраль 2014'!J46+'СВОД 2014'!E46</f>
        <v>0</v>
      </c>
      <c r="G46" s="7">
        <f>'Март 2014'!J46+'СВОД 2014'!F46</f>
        <v>0</v>
      </c>
      <c r="H46" s="7">
        <f>'Апрель 2014'!J46+'СВОД 2014'!G46</f>
        <v>0</v>
      </c>
      <c r="I46" s="7">
        <f>'Май 2014'!J46+'СВОД 2014'!H46</f>
        <v>0</v>
      </c>
      <c r="J46" s="7">
        <f>'Июнь 2014'!J46+'СВОД 2014'!I46</f>
        <v>0</v>
      </c>
      <c r="K46" s="7">
        <f>'Июль 2014'!J46+'СВОД 2014'!J46</f>
        <v>0</v>
      </c>
      <c r="L46" s="7">
        <f>'Август 2014'!J46+'СВОД 2014'!K46</f>
        <v>87.42</v>
      </c>
      <c r="M46" s="7">
        <f>'Сентябрь 2014'!J46+'СВОД 2014'!L46</f>
        <v>290.38</v>
      </c>
      <c r="N46" s="7">
        <f>'Октябрь 2014'!J46+'СВОД 2014'!M46</f>
        <v>1089</v>
      </c>
      <c r="O46" s="7">
        <f>'Ноябрь 2014'!J46+'СВОД 2014'!N46</f>
        <v>1089</v>
      </c>
      <c r="P46" s="7">
        <f>'Декабрь 2014'!J46+'СВОД 2014'!O46</f>
        <v>1089</v>
      </c>
      <c r="Q46" s="74">
        <f>D46+'Январь 2014'!H46+'Февраль 2014'!H46+'Март 2014'!H46+'Апрель 2014'!H46+'Май 2014'!H46+'Июнь 2014'!H46+'Июль 2014'!H46+'Август 2014'!H46+'Сентябрь 2014'!H46+'Октябрь 2014'!H46+'Ноябрь 2014'!H46+'Декабрь 2014'!H46</f>
        <v>1089</v>
      </c>
      <c r="R46" s="74">
        <f>'Январь 2014'!I46+'Февраль 2014'!I46+'Март 2014'!I46+'Апрель 2014'!I46+'Май 2014'!I46+'Июнь 2014'!I46+'Июль 2014'!I46+'Август 2014'!I46+'Сентябрь 2014'!I46+'Октябрь 2014'!I46+'Ноябрь 2014'!I46+'Декабрь 2014'!I46</f>
        <v>0</v>
      </c>
      <c r="S46" s="74">
        <f>'Январь 2014'!F46+'Февраль 2014'!F46+'Март 2014'!F46+'Апрель 2014'!F46+'Май 2014'!F46+'Июнь 2014'!F46+'Июль 2014'!F46+'Август 2014'!F46+'Сентябрь 2014'!F46+'Октябрь 2014'!F46+'Ноябрь 2014'!F46+'Декабрь 2014'!F46</f>
        <v>351.38</v>
      </c>
      <c r="T46" s="74">
        <f t="shared" si="0"/>
        <v>1089</v>
      </c>
    </row>
    <row r="47" spans="1:20" ht="15.95" customHeight="1" x14ac:dyDescent="0.25">
      <c r="A47" s="81" t="s">
        <v>27</v>
      </c>
      <c r="B47" s="2">
        <v>35</v>
      </c>
      <c r="C47" s="18"/>
      <c r="D47" s="107">
        <f>'СВОД 2013'!N46</f>
        <v>0</v>
      </c>
      <c r="E47" s="7">
        <f>'Январь 2014'!J47+'СВОД 2014'!D47</f>
        <v>0</v>
      </c>
      <c r="F47" s="7">
        <f>'Февраль 2014'!J47+'СВОД 2014'!E47</f>
        <v>0</v>
      </c>
      <c r="G47" s="7">
        <f>'Март 2014'!J47+'СВОД 2014'!F47</f>
        <v>0</v>
      </c>
      <c r="H47" s="7">
        <f>'Апрель 2014'!J47+'СВОД 2014'!G47</f>
        <v>0</v>
      </c>
      <c r="I47" s="7">
        <f>'Май 2014'!J47+'СВОД 2014'!H47</f>
        <v>0</v>
      </c>
      <c r="J47" s="7">
        <f>'Июнь 2014'!J47+'СВОД 2014'!I47</f>
        <v>0</v>
      </c>
      <c r="K47" s="7">
        <f>'Июль 2014'!J47+'СВОД 2014'!J47</f>
        <v>0</v>
      </c>
      <c r="L47" s="7">
        <f>'Август 2014'!J47+'СВОД 2014'!K47</f>
        <v>0</v>
      </c>
      <c r="M47" s="7">
        <f>'Сентябрь 2014'!J47+'СВОД 2014'!L47</f>
        <v>0</v>
      </c>
      <c r="N47" s="7">
        <f>'Октябрь 2014'!J47+'СВОД 2014'!M47</f>
        <v>0</v>
      </c>
      <c r="O47" s="7">
        <f>'Ноябрь 2014'!J47+'СВОД 2014'!N47</f>
        <v>0</v>
      </c>
      <c r="P47" s="7">
        <f>'Декабрь 2014'!J47+'СВОД 2014'!O47</f>
        <v>0</v>
      </c>
      <c r="Q47" s="74">
        <f>D47+'Январь 2014'!H47+'Февраль 2014'!H47+'Март 2014'!H47+'Апрель 2014'!H47+'Май 2014'!H47+'Июнь 2014'!H47+'Июль 2014'!H47+'Август 2014'!H47+'Сентябрь 2014'!H47+'Октябрь 2014'!H47+'Ноябрь 2014'!H47+'Декабрь 2014'!H47</f>
        <v>0</v>
      </c>
      <c r="R47" s="74">
        <f>'Январь 2014'!I47+'Февраль 2014'!I47+'Март 2014'!I47+'Апрель 2014'!I47+'Май 2014'!I47+'Июнь 2014'!I47+'Июль 2014'!I47+'Август 2014'!I47+'Сентябрь 2014'!I47+'Октябрь 2014'!I47+'Ноябрь 2014'!I47+'Декабрь 2014'!I47</f>
        <v>0</v>
      </c>
      <c r="S47" s="74">
        <f>'Январь 2014'!F47+'Февраль 2014'!F47+'Март 2014'!F47+'Апрель 2014'!F47+'Май 2014'!F47+'Июнь 2014'!F47+'Июль 2014'!F47+'Август 2014'!F47+'Сентябрь 2014'!F47+'Октябрь 2014'!F47+'Ноябрь 2014'!F47+'Декабрь 2014'!F47</f>
        <v>0</v>
      </c>
      <c r="T47" s="74">
        <f t="shared" si="0"/>
        <v>0</v>
      </c>
    </row>
    <row r="48" spans="1:20" ht="15.95" customHeight="1" x14ac:dyDescent="0.25">
      <c r="A48" s="81" t="s">
        <v>28</v>
      </c>
      <c r="B48" s="2">
        <v>36</v>
      </c>
      <c r="C48" s="18"/>
      <c r="D48" s="107">
        <f>'СВОД 2013'!N47</f>
        <v>27001.949999999997</v>
      </c>
      <c r="E48" s="7">
        <f>'Январь 2014'!J48+'СВОД 2014'!D48</f>
        <v>35913.72</v>
      </c>
      <c r="F48" s="7">
        <f>'Февраль 2014'!J48+'СВОД 2014'!E48</f>
        <v>42123.22</v>
      </c>
      <c r="G48" s="7">
        <f>'Март 2014'!J48+'СВОД 2014'!F48</f>
        <v>47779.45</v>
      </c>
      <c r="H48" s="7">
        <f>'Апрель 2014'!J48+'СВОД 2014'!G48</f>
        <v>52208.729999999996</v>
      </c>
      <c r="I48" s="7">
        <f>'Май 2014'!J48+'СВОД 2014'!H48</f>
        <v>52640.85</v>
      </c>
      <c r="J48" s="7">
        <f>'Июнь 2014'!J48+'СВОД 2014'!I48</f>
        <v>53646.93</v>
      </c>
      <c r="K48" s="7">
        <f>'Июль 2014'!J48+'СВОД 2014'!J48</f>
        <v>45745.1</v>
      </c>
      <c r="L48" s="7">
        <f>'Август 2014'!J48+'СВОД 2014'!K48</f>
        <v>31784.269999999997</v>
      </c>
      <c r="M48" s="7">
        <f>'Сентябрь 2014'!J48+'СВОД 2014'!L48</f>
        <v>17051.519999999997</v>
      </c>
      <c r="N48" s="7">
        <f>'Октябрь 2014'!J48+'СВОД 2014'!M48</f>
        <v>47346.86</v>
      </c>
      <c r="O48" s="7">
        <f>'Ноябрь 2014'!J48+'СВОД 2014'!N48</f>
        <v>28866.86</v>
      </c>
      <c r="P48" s="7">
        <f>'Декабрь 2014'!J48+'СВОД 2014'!O48</f>
        <v>28866.86</v>
      </c>
      <c r="Q48" s="74">
        <f>D48+'Январь 2014'!H48+'Февраль 2014'!H48+'Март 2014'!H48+'Апрель 2014'!H48+'Май 2014'!H48+'Июнь 2014'!H48+'Июль 2014'!H48+'Август 2014'!H48+'Сентябрь 2014'!H48+'Октябрь 2014'!H48+'Ноябрь 2014'!H48+'Декабрь 2014'!H48</f>
        <v>88618.86</v>
      </c>
      <c r="R48" s="74">
        <f>'Январь 2014'!I48+'Февраль 2014'!I48+'Март 2014'!I48+'Апрель 2014'!I48+'Май 2014'!I48+'Июнь 2014'!I48+'Июль 2014'!I48+'Август 2014'!I48+'Сентябрь 2014'!I48+'Октябрь 2014'!I48+'Ноябрь 2014'!I48+'Декабрь 2014'!I48</f>
        <v>59752</v>
      </c>
      <c r="S48" s="74">
        <f>'Январь 2014'!F48+'Февраль 2014'!F48+'Март 2014'!F48+'Апрель 2014'!F48+'Май 2014'!F48+'Июнь 2014'!F48+'Июль 2014'!F48+'Август 2014'!F48+'Сентябрь 2014'!F48+'Октябрь 2014'!F48+'Ноябрь 2014'!F48+'Декабрь 2014'!F48</f>
        <v>20039.43</v>
      </c>
      <c r="T48" s="74">
        <f t="shared" si="0"/>
        <v>28866.86</v>
      </c>
    </row>
    <row r="49" spans="1:20" ht="15.95" customHeight="1" x14ac:dyDescent="0.25">
      <c r="A49" s="81" t="s">
        <v>29</v>
      </c>
      <c r="B49" s="2">
        <v>37</v>
      </c>
      <c r="C49" s="18"/>
      <c r="D49" s="107">
        <f>'СВОД 2013'!N48</f>
        <v>0</v>
      </c>
      <c r="E49" s="7">
        <f>'Январь 2014'!J49+'СВОД 2014'!D49</f>
        <v>0</v>
      </c>
      <c r="F49" s="7">
        <f>'Февраль 2014'!J49+'СВОД 2014'!E49</f>
        <v>0</v>
      </c>
      <c r="G49" s="7">
        <f>'Март 2014'!J49+'СВОД 2014'!F49</f>
        <v>0</v>
      </c>
      <c r="H49" s="7">
        <f>'Апрель 2014'!J49+'СВОД 2014'!G49</f>
        <v>0</v>
      </c>
      <c r="I49" s="7">
        <f>'Май 2014'!J49+'СВОД 2014'!H49</f>
        <v>166.93</v>
      </c>
      <c r="J49" s="7">
        <f>'Июнь 2014'!J49+'СВОД 2014'!I49</f>
        <v>426.91</v>
      </c>
      <c r="K49" s="7">
        <f>'Июль 2014'!J49+'СВОД 2014'!J49</f>
        <v>756.2</v>
      </c>
      <c r="L49" s="7">
        <f>'Август 2014'!J49+'СВОД 2014'!K49</f>
        <v>1179.53</v>
      </c>
      <c r="M49" s="7">
        <f>'Сентябрь 2014'!J49+'СВОД 2014'!L49</f>
        <v>604.89</v>
      </c>
      <c r="N49" s="7">
        <f>'Октябрь 2014'!J49+'СВОД 2014'!M49</f>
        <v>763.21</v>
      </c>
      <c r="O49" s="7">
        <f>'Ноябрь 2014'!J49+'СВОД 2014'!N49</f>
        <v>763.21</v>
      </c>
      <c r="P49" s="7">
        <f>'Декабрь 2014'!J49+'СВОД 2014'!O49</f>
        <v>763.21</v>
      </c>
      <c r="Q49" s="74">
        <f>D49+'Январь 2014'!H49+'Февраль 2014'!H49+'Март 2014'!H49+'Апрель 2014'!H49+'Май 2014'!H49+'Июнь 2014'!H49+'Июль 2014'!H49+'Август 2014'!H49+'Сентябрь 2014'!H49+'Октябрь 2014'!H49+'Ноябрь 2014'!H49+'Декабрь 2014'!H49</f>
        <v>1603.2099999999998</v>
      </c>
      <c r="R49" s="74">
        <f>'Январь 2014'!I49+'Февраль 2014'!I49+'Март 2014'!I49+'Апрель 2014'!I49+'Май 2014'!I49+'Июнь 2014'!I49+'Июль 2014'!I49+'Август 2014'!I49+'Сентябрь 2014'!I49+'Октябрь 2014'!I49+'Ноябрь 2014'!I49+'Декабрь 2014'!I49</f>
        <v>840</v>
      </c>
      <c r="S49" s="74">
        <f>'Январь 2014'!F49+'Февраль 2014'!F49+'Март 2014'!F49+'Апрель 2014'!F49+'Май 2014'!F49+'Июнь 2014'!F49+'Июль 2014'!F49+'Август 2014'!F49+'Сентябрь 2014'!F49+'Октябрь 2014'!F49+'Ноябрь 2014'!F49+'Декабрь 2014'!F49</f>
        <v>518.68999999999994</v>
      </c>
      <c r="T49" s="74">
        <f t="shared" si="0"/>
        <v>763.20999999999981</v>
      </c>
    </row>
    <row r="50" spans="1:20" ht="15.95" customHeight="1" x14ac:dyDescent="0.25">
      <c r="A50" s="81" t="s">
        <v>30</v>
      </c>
      <c r="B50" s="2">
        <v>38</v>
      </c>
      <c r="C50" s="18"/>
      <c r="D50" s="107">
        <f>'СВОД 2013'!N49</f>
        <v>-6.9999999999964757E-2</v>
      </c>
      <c r="E50" s="7">
        <f>'Январь 2014'!J50+'СВОД 2014'!D50</f>
        <v>-6.9999999999964757E-2</v>
      </c>
      <c r="F50" s="7">
        <f>'Февраль 2014'!J50+'СВОД 2014'!E50</f>
        <v>-6.9999999999964757E-2</v>
      </c>
      <c r="G50" s="7">
        <f>'Март 2014'!J50+'СВОД 2014'!F50</f>
        <v>363.19000000000005</v>
      </c>
      <c r="H50" s="7">
        <f>'Апрель 2014'!J50+'СВОД 2014'!G50</f>
        <v>759.79000000000008</v>
      </c>
      <c r="I50" s="7">
        <f>'Май 2014'!J50+'СВОД 2014'!H50</f>
        <v>817.56000000000006</v>
      </c>
      <c r="J50" s="7">
        <f>'Июнь 2014'!J50+'СВОД 2014'!I50</f>
        <v>141.04000000000008</v>
      </c>
      <c r="K50" s="7">
        <f>'Июль 2014'!J50+'СВОД 2014'!J50</f>
        <v>196.93000000000006</v>
      </c>
      <c r="L50" s="7">
        <f>'Август 2014'!J50+'СВОД 2014'!K50</f>
        <v>575.86000000000013</v>
      </c>
      <c r="M50" s="7">
        <f>'Сентябрь 2014'!J50+'СВОД 2014'!L50</f>
        <v>1148.1800000000003</v>
      </c>
      <c r="N50" s="7">
        <f>'Октябрь 2014'!J50+'СВОД 2014'!M50</f>
        <v>1021.8500000000004</v>
      </c>
      <c r="O50" s="7">
        <f>'Ноябрь 2014'!J50+'СВОД 2014'!N50</f>
        <v>1021.8500000000004</v>
      </c>
      <c r="P50" s="7">
        <f>'Декабрь 2014'!J50+'СВОД 2014'!O50</f>
        <v>1021.8500000000004</v>
      </c>
      <c r="Q50" s="74">
        <f>D50+'Январь 2014'!H50+'Февраль 2014'!H50+'Март 2014'!H50+'Апрель 2014'!H50+'Май 2014'!H50+'Июнь 2014'!H50+'Июль 2014'!H50+'Август 2014'!H50+'Сентябрь 2014'!H50+'Октябрь 2014'!H50+'Ноябрь 2014'!H50+'Декабрь 2014'!H50</f>
        <v>2281.71</v>
      </c>
      <c r="R50" s="74">
        <f>'Январь 2014'!I50+'Февраль 2014'!I50+'Март 2014'!I50+'Апрель 2014'!I50+'Май 2014'!I50+'Июнь 2014'!I50+'Июль 2014'!I50+'Август 2014'!I50+'Сентябрь 2014'!I50+'Октябрь 2014'!I50+'Ноябрь 2014'!I50+'Декабрь 2014'!I50</f>
        <v>1259.8600000000001</v>
      </c>
      <c r="S50" s="74">
        <f>'Январь 2014'!F50+'Февраль 2014'!F50+'Март 2014'!F50+'Апрель 2014'!F50+'Май 2014'!F50+'Июнь 2014'!F50+'Июль 2014'!F50+'Август 2014'!F50+'Сентябрь 2014'!F50+'Октябрь 2014'!F50+'Ноябрь 2014'!F50+'Декабрь 2014'!F50</f>
        <v>739.82999999999993</v>
      </c>
      <c r="T50" s="74">
        <f t="shared" si="0"/>
        <v>1021.8499999999999</v>
      </c>
    </row>
    <row r="51" spans="1:20" ht="15.95" customHeight="1" x14ac:dyDescent="0.25">
      <c r="A51" s="81" t="s">
        <v>31</v>
      </c>
      <c r="B51" s="2">
        <v>39</v>
      </c>
      <c r="C51" s="18"/>
      <c r="D51" s="107">
        <f>'СВОД 2013'!N50</f>
        <v>0</v>
      </c>
      <c r="E51" s="7">
        <f>'Январь 2014'!J51+'СВОД 2014'!D51</f>
        <v>0</v>
      </c>
      <c r="F51" s="7">
        <f>'Февраль 2014'!J51+'СВОД 2014'!E51</f>
        <v>0</v>
      </c>
      <c r="G51" s="7">
        <f>'Март 2014'!J51+'СВОД 2014'!F51</f>
        <v>0</v>
      </c>
      <c r="H51" s="7">
        <f>'Апрель 2014'!J51+'СВОД 2014'!G51</f>
        <v>0</v>
      </c>
      <c r="I51" s="7">
        <f>'Май 2014'!J51+'СВОД 2014'!H51</f>
        <v>0</v>
      </c>
      <c r="J51" s="7">
        <f>'Июнь 2014'!J51+'СВОД 2014'!I51</f>
        <v>0</v>
      </c>
      <c r="K51" s="7">
        <f>'Июль 2014'!J51+'СВОД 2014'!J51</f>
        <v>0</v>
      </c>
      <c r="L51" s="7">
        <f>'Август 2014'!J51+'СВОД 2014'!K51</f>
        <v>0</v>
      </c>
      <c r="M51" s="7">
        <f>'Сентябрь 2014'!J51+'СВОД 2014'!L51</f>
        <v>0</v>
      </c>
      <c r="N51" s="7">
        <f>'Октябрь 2014'!J51+'СВОД 2014'!M51</f>
        <v>0</v>
      </c>
      <c r="O51" s="7">
        <f>'Ноябрь 2014'!J51+'СВОД 2014'!N51</f>
        <v>0</v>
      </c>
      <c r="P51" s="7">
        <f>'Декабрь 2014'!J51+'СВОД 2014'!O51</f>
        <v>0</v>
      </c>
      <c r="Q51" s="74">
        <f>D51+'Январь 2014'!H51+'Февраль 2014'!H51+'Март 2014'!H51+'Апрель 2014'!H51+'Май 2014'!H51+'Июнь 2014'!H51+'Июль 2014'!H51+'Август 2014'!H51+'Сентябрь 2014'!H51+'Октябрь 2014'!H51+'Ноябрь 2014'!H51+'Декабрь 2014'!H51</f>
        <v>0</v>
      </c>
      <c r="R51" s="74">
        <f>'Январь 2014'!I51+'Февраль 2014'!I51+'Март 2014'!I51+'Апрель 2014'!I51+'Май 2014'!I51+'Июнь 2014'!I51+'Июль 2014'!I51+'Август 2014'!I51+'Сентябрь 2014'!I51+'Октябрь 2014'!I51+'Ноябрь 2014'!I51+'Декабрь 2014'!I51</f>
        <v>0</v>
      </c>
      <c r="S51" s="74">
        <f>'Январь 2014'!F51+'Февраль 2014'!F51+'Март 2014'!F51+'Апрель 2014'!F51+'Май 2014'!F51+'Июнь 2014'!F51+'Июль 2014'!F51+'Август 2014'!F51+'Сентябрь 2014'!F51+'Октябрь 2014'!F51+'Ноябрь 2014'!F51+'Декабрь 2014'!F51</f>
        <v>0</v>
      </c>
      <c r="T51" s="74">
        <f t="shared" si="0"/>
        <v>0</v>
      </c>
    </row>
    <row r="52" spans="1:20" ht="15.95" customHeight="1" x14ac:dyDescent="0.25">
      <c r="A52" s="81" t="s">
        <v>116</v>
      </c>
      <c r="B52" s="2">
        <v>39</v>
      </c>
      <c r="C52" s="2" t="s">
        <v>120</v>
      </c>
      <c r="D52" s="107">
        <f>'СВОД 2013'!N51</f>
        <v>-30.730000000000018</v>
      </c>
      <c r="E52" s="7">
        <f>'Январь 2014'!J52+'СВОД 2014'!D52</f>
        <v>-30.730000000000018</v>
      </c>
      <c r="F52" s="7">
        <f>'Февраль 2014'!J52+'СВОД 2014'!E52</f>
        <v>-30.730000000000018</v>
      </c>
      <c r="G52" s="7">
        <f>'Март 2014'!J52+'СВОД 2014'!F52</f>
        <v>-30.730000000000018</v>
      </c>
      <c r="H52" s="7">
        <f>'Апрель 2014'!J52+'СВОД 2014'!G52</f>
        <v>-1.070000000000018</v>
      </c>
      <c r="I52" s="7">
        <f>'Май 2014'!J52+'СВОД 2014'!H52</f>
        <v>1.739999999999982</v>
      </c>
      <c r="J52" s="7">
        <f>'Июнь 2014'!J52+'СВОД 2014'!I52</f>
        <v>-565.6</v>
      </c>
      <c r="K52" s="7">
        <f>'Июль 2014'!J52+'СВОД 2014'!J52</f>
        <v>-502.5</v>
      </c>
      <c r="L52" s="7">
        <f>'Август 2014'!J52+'СВОД 2014'!K52</f>
        <v>-388.54</v>
      </c>
      <c r="M52" s="7">
        <f>'Сентябрь 2014'!J52+'СВОД 2014'!L52</f>
        <v>-345.02000000000004</v>
      </c>
      <c r="N52" s="7">
        <f>'Октябрь 2014'!J52+'СВОД 2014'!M52</f>
        <v>-299.29000000000002</v>
      </c>
      <c r="O52" s="7">
        <f>'Ноябрь 2014'!J52+'СВОД 2014'!N52</f>
        <v>-299.29000000000002</v>
      </c>
      <c r="P52" s="7">
        <f>'Декабрь 2014'!J52+'СВОД 2014'!O52</f>
        <v>-299.29000000000002</v>
      </c>
      <c r="Q52" s="74">
        <f>D52+'Январь 2014'!H52+'Февраль 2014'!H52+'Март 2014'!H52+'Апрель 2014'!H52+'Май 2014'!H52+'Июнь 2014'!H52+'Июль 2014'!H52+'Август 2014'!H52+'Сентябрь 2014'!H52+'Октябрь 2014'!H52+'Ноябрь 2014'!H52+'Декабрь 2014'!H52</f>
        <v>314.70999999999998</v>
      </c>
      <c r="R52" s="74">
        <f>'Январь 2014'!I52+'Февраль 2014'!I52+'Март 2014'!I52+'Апрель 2014'!I52+'Май 2014'!I52+'Июнь 2014'!I52+'Июль 2014'!I52+'Август 2014'!I52+'Сентябрь 2014'!I52+'Октябрь 2014'!I52+'Ноябрь 2014'!I52+'Декабрь 2014'!I52</f>
        <v>614</v>
      </c>
      <c r="S52" s="74">
        <f>'Январь 2014'!F52+'Февраль 2014'!F52+'Март 2014'!F52+'Апрель 2014'!F52+'Май 2014'!F52+'Июнь 2014'!F52+'Июль 2014'!F52+'Август 2014'!F52+'Сентябрь 2014'!F52+'Октябрь 2014'!F52+'Ноябрь 2014'!F52+'Декабрь 2014'!F52</f>
        <v>111.82000000000001</v>
      </c>
      <c r="T52" s="74">
        <f t="shared" si="0"/>
        <v>-299.29000000000002</v>
      </c>
    </row>
    <row r="53" spans="1:20" ht="15.95" customHeight="1" x14ac:dyDescent="0.25">
      <c r="A53" s="81" t="s">
        <v>171</v>
      </c>
      <c r="B53" s="2">
        <v>40</v>
      </c>
      <c r="C53" s="18"/>
      <c r="D53" s="107">
        <f>'СВОД 2013'!N52</f>
        <v>0</v>
      </c>
      <c r="E53" s="7">
        <f>'Январь 2014'!J53+'СВОД 2014'!D53</f>
        <v>0</v>
      </c>
      <c r="F53" s="7">
        <f>'Февраль 2014'!J53+'СВОД 2014'!E53</f>
        <v>0</v>
      </c>
      <c r="G53" s="7">
        <f>'Март 2014'!J53+'СВОД 2014'!F53</f>
        <v>0</v>
      </c>
      <c r="H53" s="7">
        <f>'Апрель 2014'!J53+'СВОД 2014'!G53</f>
        <v>0</v>
      </c>
      <c r="I53" s="7">
        <f>'Май 2014'!J53+'СВОД 2014'!H53</f>
        <v>0</v>
      </c>
      <c r="J53" s="7">
        <f>'Июнь 2014'!J53+'СВОД 2014'!I53</f>
        <v>0</v>
      </c>
      <c r="K53" s="7">
        <f>'Июль 2014'!J53+'СВОД 2014'!J53</f>
        <v>0</v>
      </c>
      <c r="L53" s="7">
        <f>'Август 2014'!J53+'СВОД 2014'!K53</f>
        <v>0.03</v>
      </c>
      <c r="M53" s="7">
        <f>'Сентябрь 2014'!J53+'СВОД 2014'!L53</f>
        <v>0.03</v>
      </c>
      <c r="N53" s="7">
        <f>'Октябрь 2014'!J53+'СВОД 2014'!M53</f>
        <v>0.03</v>
      </c>
      <c r="O53" s="7">
        <f>'Ноябрь 2014'!J53+'СВОД 2014'!N53</f>
        <v>0.03</v>
      </c>
      <c r="P53" s="7">
        <f>'Декабрь 2014'!J53+'СВОД 2014'!O53</f>
        <v>0.03</v>
      </c>
      <c r="Q53" s="74">
        <f>D53+'Январь 2014'!H53+'Февраль 2014'!H53+'Март 2014'!H53+'Апрель 2014'!H53+'Май 2014'!H53+'Июнь 2014'!H53+'Июль 2014'!H53+'Август 2014'!H53+'Сентябрь 2014'!H53+'Октябрь 2014'!H53+'Ноябрь 2014'!H53+'Декабрь 2014'!H53</f>
        <v>0.03</v>
      </c>
      <c r="R53" s="74">
        <f>'Январь 2014'!I53+'Февраль 2014'!I53+'Март 2014'!I53+'Апрель 2014'!I53+'Май 2014'!I53+'Июнь 2014'!I53+'Июль 2014'!I53+'Август 2014'!I53+'Сентябрь 2014'!I53+'Октябрь 2014'!I53+'Ноябрь 2014'!I53+'Декабрь 2014'!I53</f>
        <v>0</v>
      </c>
      <c r="S53" s="74">
        <f>'Январь 2014'!F53+'Февраль 2014'!F53+'Март 2014'!F53+'Апрель 2014'!F53+'Май 2014'!F53+'Июнь 2014'!F53+'Июль 2014'!F53+'Август 2014'!F53+'Сентябрь 2014'!F53+'Октябрь 2014'!F53+'Ноябрь 2014'!F53+'Декабрь 2014'!F53</f>
        <v>1.0000000000000009E-2</v>
      </c>
      <c r="T53" s="74">
        <f t="shared" si="0"/>
        <v>0.03</v>
      </c>
    </row>
    <row r="54" spans="1:20" ht="15.95" customHeight="1" x14ac:dyDescent="0.25">
      <c r="A54" s="81" t="s">
        <v>117</v>
      </c>
      <c r="B54" s="2">
        <v>40</v>
      </c>
      <c r="C54" s="2" t="s">
        <v>120</v>
      </c>
      <c r="D54" s="107">
        <f>'СВОД 2013'!N53</f>
        <v>0</v>
      </c>
      <c r="E54" s="7">
        <f>'Январь 2014'!J54+'СВОД 2014'!D54</f>
        <v>337.33</v>
      </c>
      <c r="F54" s="7">
        <f>'Февраль 2014'!J54+'СВОД 2014'!E54</f>
        <v>2788.18</v>
      </c>
      <c r="G54" s="7">
        <f>'Март 2014'!J54+'СВОД 2014'!F54</f>
        <v>3683</v>
      </c>
      <c r="H54" s="7">
        <f>'Апрель 2014'!J54+'СВОД 2014'!G54</f>
        <v>3683</v>
      </c>
      <c r="I54" s="7">
        <f>'Май 2014'!J54+'СВОД 2014'!H54</f>
        <v>3797.22</v>
      </c>
      <c r="J54" s="7">
        <f>'Июнь 2014'!J54+'СВОД 2014'!I54</f>
        <v>408.59999999999991</v>
      </c>
      <c r="K54" s="7">
        <f>'Июль 2014'!J54+'СВОД 2014'!J54</f>
        <v>524.04</v>
      </c>
      <c r="L54" s="7">
        <f>'Август 2014'!J54+'СВОД 2014'!K54</f>
        <v>690.47</v>
      </c>
      <c r="M54" s="7">
        <f>'Сентябрь 2014'!J54+'СВОД 2014'!L54</f>
        <v>841.5</v>
      </c>
      <c r="N54" s="7">
        <f>'Октябрь 2014'!J54+'СВОД 2014'!M54</f>
        <v>856.38</v>
      </c>
      <c r="O54" s="7">
        <f>'Ноябрь 2014'!J54+'СВОД 2014'!N54</f>
        <v>856.38</v>
      </c>
      <c r="P54" s="7">
        <f>'Декабрь 2014'!J54+'СВОД 2014'!O54</f>
        <v>856.38</v>
      </c>
      <c r="Q54" s="74">
        <f>D54+'Январь 2014'!H54+'Февраль 2014'!H54+'Март 2014'!H54+'Апрель 2014'!H54+'Май 2014'!H54+'Июнь 2014'!H54+'Июль 2014'!H54+'Август 2014'!H54+'Сентябрь 2014'!H54+'Октябрь 2014'!H54+'Ноябрь 2014'!H54+'Декабрь 2014'!H54</f>
        <v>4856.3799999999992</v>
      </c>
      <c r="R54" s="74">
        <f>'Январь 2014'!I54+'Февраль 2014'!I54+'Март 2014'!I54+'Апрель 2014'!I54+'Май 2014'!I54+'Июнь 2014'!I54+'Июль 2014'!I54+'Август 2014'!I54+'Сентябрь 2014'!I54+'Октябрь 2014'!I54+'Ноябрь 2014'!I54+'Декабрь 2014'!I54</f>
        <v>4000</v>
      </c>
      <c r="S54" s="74">
        <f>'Январь 2014'!F54+'Февраль 2014'!F54+'Март 2014'!F54+'Апрель 2014'!F54+'Май 2014'!F54+'Июнь 2014'!F54+'Июль 2014'!F54+'Август 2014'!F54+'Сентябрь 2014'!F54+'Октябрь 2014'!F54+'Ноябрь 2014'!F54+'Декабрь 2014'!F54</f>
        <v>1587.3700000000001</v>
      </c>
      <c r="T54" s="74">
        <f t="shared" si="0"/>
        <v>856.3799999999992</v>
      </c>
    </row>
    <row r="55" spans="1:20" ht="15.95" customHeight="1" x14ac:dyDescent="0.25">
      <c r="A55" s="81" t="s">
        <v>33</v>
      </c>
      <c r="B55" s="2">
        <v>41</v>
      </c>
      <c r="C55" s="18"/>
      <c r="D55" s="107">
        <f>'СВОД 2013'!N54</f>
        <v>0</v>
      </c>
      <c r="E55" s="7">
        <f>'Январь 2014'!J55+'СВОД 2014'!D55</f>
        <v>0</v>
      </c>
      <c r="F55" s="7">
        <f>'Февраль 2014'!J55+'СВОД 2014'!E55</f>
        <v>0</v>
      </c>
      <c r="G55" s="7">
        <f>'Март 2014'!J55+'СВОД 2014'!F55</f>
        <v>0</v>
      </c>
      <c r="H55" s="7">
        <f>'Апрель 2014'!J55+'СВОД 2014'!G55</f>
        <v>0</v>
      </c>
      <c r="I55" s="7">
        <f>'Май 2014'!J55+'СВОД 2014'!H55</f>
        <v>0</v>
      </c>
      <c r="J55" s="7">
        <f>'Июнь 2014'!J55+'СВОД 2014'!I55</f>
        <v>0</v>
      </c>
      <c r="K55" s="7">
        <f>'Июль 2014'!J55+'СВОД 2014'!J55</f>
        <v>0</v>
      </c>
      <c r="L55" s="7">
        <f>'Август 2014'!J55+'СВОД 2014'!K55</f>
        <v>0</v>
      </c>
      <c r="M55" s="7">
        <f>'Сентябрь 2014'!J55+'СВОД 2014'!L55</f>
        <v>0</v>
      </c>
      <c r="N55" s="7">
        <f>'Октябрь 2014'!J55+'СВОД 2014'!M55</f>
        <v>0</v>
      </c>
      <c r="O55" s="7">
        <f>'Ноябрь 2014'!J55+'СВОД 2014'!N55</f>
        <v>0</v>
      </c>
      <c r="P55" s="7">
        <f>'Декабрь 2014'!J55+'СВОД 2014'!O55</f>
        <v>0</v>
      </c>
      <c r="Q55" s="74">
        <f>D55+'Январь 2014'!H55+'Февраль 2014'!H55+'Март 2014'!H55+'Апрель 2014'!H55+'Май 2014'!H55+'Июнь 2014'!H55+'Июль 2014'!H55+'Август 2014'!H55+'Сентябрь 2014'!H55+'Октябрь 2014'!H55+'Ноябрь 2014'!H55+'Декабрь 2014'!H55</f>
        <v>0</v>
      </c>
      <c r="R55" s="74">
        <f>'Январь 2014'!I55+'Февраль 2014'!I55+'Март 2014'!I55+'Апрель 2014'!I55+'Май 2014'!I55+'Июнь 2014'!I55+'Июль 2014'!I55+'Август 2014'!I55+'Сентябрь 2014'!I55+'Октябрь 2014'!I55+'Ноябрь 2014'!I55+'Декабрь 2014'!I55</f>
        <v>0</v>
      </c>
      <c r="S55" s="74">
        <f>'Январь 2014'!F55+'Февраль 2014'!F55+'Март 2014'!F55+'Апрель 2014'!F55+'Май 2014'!F55+'Июнь 2014'!F55+'Июль 2014'!F55+'Август 2014'!F55+'Сентябрь 2014'!F55+'Октябрь 2014'!F55+'Ноябрь 2014'!F55+'Декабрь 2014'!F55</f>
        <v>0</v>
      </c>
      <c r="T55" s="74">
        <f t="shared" si="0"/>
        <v>0</v>
      </c>
    </row>
    <row r="56" spans="1:20" ht="15.95" customHeight="1" x14ac:dyDescent="0.25">
      <c r="A56" s="81" t="s">
        <v>34</v>
      </c>
      <c r="B56" s="2">
        <v>42</v>
      </c>
      <c r="C56" s="18"/>
      <c r="D56" s="107">
        <f>'СВОД 2013'!N55</f>
        <v>595.39</v>
      </c>
      <c r="E56" s="7">
        <f>'Январь 2014'!J56+'СВОД 2014'!D56</f>
        <v>595.56999999999994</v>
      </c>
      <c r="F56" s="7">
        <f>'Февраль 2014'!J56+'СВОД 2014'!E56</f>
        <v>0.87999999999999545</v>
      </c>
      <c r="G56" s="7">
        <f>'Март 2014'!J56+'СВОД 2014'!F56</f>
        <v>1312.9899999999998</v>
      </c>
      <c r="H56" s="7">
        <f>'Апрель 2014'!J56+'СВОД 2014'!G56</f>
        <v>1501.12</v>
      </c>
      <c r="I56" s="7">
        <f>'Май 2014'!J56+'СВОД 2014'!H56</f>
        <v>204.47000000000003</v>
      </c>
      <c r="J56" s="7">
        <f>'Июнь 2014'!J56+'СВОД 2014'!I56</f>
        <v>277.65000000000003</v>
      </c>
      <c r="K56" s="7">
        <f>'Июль 2014'!J56+'СВОД 2014'!J56</f>
        <v>100.86000000000004</v>
      </c>
      <c r="L56" s="7">
        <f>'Август 2014'!J56+'СВОД 2014'!K56</f>
        <v>339.22</v>
      </c>
      <c r="M56" s="7">
        <f>'Сентябрь 2014'!J56+'СВОД 2014'!L56</f>
        <v>300.45000000000005</v>
      </c>
      <c r="N56" s="7">
        <f>'Октябрь 2014'!J56+'СВОД 2014'!M56</f>
        <v>189.93000000000004</v>
      </c>
      <c r="O56" s="7">
        <f>'Ноябрь 2014'!J56+'СВОД 2014'!N56</f>
        <v>189.93000000000004</v>
      </c>
      <c r="P56" s="7">
        <f>'Декабрь 2014'!J56+'СВОД 2014'!O56</f>
        <v>189.93000000000004</v>
      </c>
      <c r="Q56" s="74">
        <f>D56+'Январь 2014'!H56+'Февраль 2014'!H56+'Март 2014'!H56+'Апрель 2014'!H56+'Май 2014'!H56+'Июнь 2014'!H56+'Июль 2014'!H56+'Август 2014'!H56+'Сентябрь 2014'!H56+'Октябрь 2014'!H56+'Ноябрь 2014'!H56+'Декабрь 2014'!H56</f>
        <v>2641.12</v>
      </c>
      <c r="R56" s="74">
        <f>'Январь 2014'!I56+'Февраль 2014'!I56+'Март 2014'!I56+'Апрель 2014'!I56+'Май 2014'!I56+'Июнь 2014'!I56+'Июль 2014'!I56+'Август 2014'!I56+'Сентябрь 2014'!I56+'Октябрь 2014'!I56+'Ноябрь 2014'!I56+'Декабрь 2014'!I56</f>
        <v>2451.19</v>
      </c>
      <c r="S56" s="74">
        <f>'Январь 2014'!F56+'Февраль 2014'!F56+'Март 2014'!F56+'Апрель 2014'!F56+'Май 2014'!F56+'Июнь 2014'!F56+'Июль 2014'!F56+'Август 2014'!F56+'Сентябрь 2014'!F56+'Октябрь 2014'!F56+'Ноябрь 2014'!F56+'Декабрь 2014'!F56</f>
        <v>661.78</v>
      </c>
      <c r="T56" s="74">
        <f t="shared" si="0"/>
        <v>189.92999999999984</v>
      </c>
    </row>
    <row r="57" spans="1:20" ht="15.95" customHeight="1" x14ac:dyDescent="0.25">
      <c r="A57" s="81" t="s">
        <v>35</v>
      </c>
      <c r="B57" s="2">
        <v>43</v>
      </c>
      <c r="C57" s="18"/>
      <c r="D57" s="107">
        <f>'СВОД 2013'!N56</f>
        <v>0</v>
      </c>
      <c r="E57" s="7">
        <f>'Январь 2014'!J57+'СВОД 2014'!D57</f>
        <v>0</v>
      </c>
      <c r="F57" s="7">
        <f>'Февраль 2014'!J57+'СВОД 2014'!E57</f>
        <v>0</v>
      </c>
      <c r="G57" s="7">
        <f>'Март 2014'!J57+'СВОД 2014'!F57</f>
        <v>0</v>
      </c>
      <c r="H57" s="7">
        <f>'Апрель 2014'!J57+'СВОД 2014'!G57</f>
        <v>0</v>
      </c>
      <c r="I57" s="7">
        <f>'Май 2014'!J57+'СВОД 2014'!H57</f>
        <v>0</v>
      </c>
      <c r="J57" s="7">
        <f>'Июнь 2014'!J57+'СВОД 2014'!I57</f>
        <v>0</v>
      </c>
      <c r="K57" s="7">
        <f>'Июль 2014'!J57+'СВОД 2014'!J57</f>
        <v>0</v>
      </c>
      <c r="L57" s="7">
        <f>'Август 2014'!J57+'СВОД 2014'!K57</f>
        <v>0</v>
      </c>
      <c r="M57" s="7">
        <f>'Сентябрь 2014'!J57+'СВОД 2014'!L57</f>
        <v>0</v>
      </c>
      <c r="N57" s="7">
        <f>'Октябрь 2014'!J57+'СВОД 2014'!M57</f>
        <v>0</v>
      </c>
      <c r="O57" s="7">
        <f>'Ноябрь 2014'!J57+'СВОД 2014'!N57</f>
        <v>0</v>
      </c>
      <c r="P57" s="7">
        <f>'Декабрь 2014'!J57+'СВОД 2014'!O57</f>
        <v>0</v>
      </c>
      <c r="Q57" s="74">
        <f>D57+'Январь 2014'!H57+'Февраль 2014'!H57+'Март 2014'!H57+'Апрель 2014'!H57+'Май 2014'!H57+'Июнь 2014'!H57+'Июль 2014'!H57+'Август 2014'!H57+'Сентябрь 2014'!H57+'Октябрь 2014'!H57+'Ноябрь 2014'!H57+'Декабрь 2014'!H57</f>
        <v>0</v>
      </c>
      <c r="R57" s="74">
        <f>'Январь 2014'!I57+'Февраль 2014'!I57+'Март 2014'!I57+'Апрель 2014'!I57+'Май 2014'!I57+'Июнь 2014'!I57+'Июль 2014'!I57+'Август 2014'!I57+'Сентябрь 2014'!I57+'Октябрь 2014'!I57+'Ноябрь 2014'!I57+'Декабрь 2014'!I57</f>
        <v>0</v>
      </c>
      <c r="S57" s="74">
        <f>'Январь 2014'!F57+'Февраль 2014'!F57+'Март 2014'!F57+'Апрель 2014'!F57+'Май 2014'!F57+'Июнь 2014'!F57+'Июль 2014'!F57+'Август 2014'!F57+'Сентябрь 2014'!F57+'Октябрь 2014'!F57+'Ноябрь 2014'!F57+'Декабрь 2014'!F57</f>
        <v>0</v>
      </c>
      <c r="T57" s="74">
        <f t="shared" si="0"/>
        <v>0</v>
      </c>
    </row>
    <row r="58" spans="1:20" ht="15.95" customHeight="1" x14ac:dyDescent="0.25">
      <c r="A58" s="81" t="s">
        <v>190</v>
      </c>
      <c r="B58" s="2">
        <v>44</v>
      </c>
      <c r="C58" s="18"/>
      <c r="D58" s="107">
        <f>'СВОД 2013'!N57</f>
        <v>0</v>
      </c>
      <c r="E58" s="7">
        <f>'Январь 2014'!J58+'СВОД 2014'!D58</f>
        <v>0</v>
      </c>
      <c r="F58" s="7">
        <f>'Февраль 2014'!J58+'СВОД 2014'!E58</f>
        <v>0</v>
      </c>
      <c r="G58" s="7">
        <f>'Март 2014'!J58+'СВОД 2014'!F58</f>
        <v>0</v>
      </c>
      <c r="H58" s="7">
        <f>'Апрель 2014'!J58+'СВОД 2014'!G58</f>
        <v>0</v>
      </c>
      <c r="I58" s="7">
        <f>'Май 2014'!J58+'СВОД 2014'!H58</f>
        <v>0</v>
      </c>
      <c r="J58" s="7">
        <f>'Июнь 2014'!J58+'СВОД 2014'!I58</f>
        <v>192.19</v>
      </c>
      <c r="K58" s="7">
        <f>'Июль 2014'!J58+'СВОД 2014'!J58</f>
        <v>288.90999999999997</v>
      </c>
      <c r="L58" s="7">
        <f>'Август 2014'!J58+'СВОД 2014'!K58</f>
        <v>705.13</v>
      </c>
      <c r="M58" s="7">
        <f>'Сентябрь 2014'!J58+'СВОД 2014'!L58</f>
        <v>1827.33</v>
      </c>
      <c r="N58" s="7">
        <f>'Октябрь 2014'!J58+'СВОД 2014'!M58</f>
        <v>3813.81</v>
      </c>
      <c r="O58" s="7">
        <f>'Ноябрь 2014'!J58+'СВОД 2014'!N58</f>
        <v>3813.81</v>
      </c>
      <c r="P58" s="7">
        <f>'Декабрь 2014'!J58+'СВОД 2014'!O58</f>
        <v>3813.81</v>
      </c>
      <c r="Q58" s="74">
        <f>D58+'Январь 2014'!H58+'Февраль 2014'!H58+'Март 2014'!H58+'Апрель 2014'!H58+'Май 2014'!H58+'Июнь 2014'!H58+'Июль 2014'!H58+'Август 2014'!H58+'Сентябрь 2014'!H58+'Октябрь 2014'!H58+'Ноябрь 2014'!H58+'Декабрь 2014'!H58</f>
        <v>3813.81</v>
      </c>
      <c r="R58" s="74">
        <f>'Январь 2014'!I58+'Февраль 2014'!I58+'Март 2014'!I58+'Апрель 2014'!I58+'Май 2014'!I58+'Июнь 2014'!I58+'Июль 2014'!I58+'Август 2014'!I58+'Сентябрь 2014'!I58+'Октябрь 2014'!I58+'Ноябрь 2014'!I58+'Декабрь 2014'!I58</f>
        <v>0</v>
      </c>
      <c r="S58" s="74">
        <f>'Январь 2014'!F58+'Февраль 2014'!F58+'Март 2014'!F58+'Апрель 2014'!F58+'Май 2014'!F58+'Июнь 2014'!F58+'Июль 2014'!F58+'Август 2014'!F58+'Сентябрь 2014'!F58+'Октябрь 2014'!F58+'Ноябрь 2014'!F58+'Декабрь 2014'!F58</f>
        <v>1231</v>
      </c>
      <c r="T58" s="74">
        <f t="shared" si="0"/>
        <v>3813.81</v>
      </c>
    </row>
    <row r="59" spans="1:20" ht="15.95" customHeight="1" x14ac:dyDescent="0.25">
      <c r="A59" s="81" t="s">
        <v>202</v>
      </c>
      <c r="B59" s="2">
        <v>44</v>
      </c>
      <c r="C59" s="2" t="s">
        <v>120</v>
      </c>
      <c r="D59" s="10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f>'Сентябрь 2014'!J59+'СВОД 2014'!L59</f>
        <v>285.63</v>
      </c>
      <c r="N59" s="7">
        <f>'Октябрь 2014'!J59+'СВОД 2014'!M59</f>
        <v>285.63</v>
      </c>
      <c r="O59" s="7">
        <f>'Ноябрь 2014'!J59+'СВОД 2014'!N59</f>
        <v>285.63</v>
      </c>
      <c r="P59" s="7">
        <f>'Декабрь 2014'!J59+'СВОД 2014'!O59</f>
        <v>285.63</v>
      </c>
      <c r="Q59" s="74">
        <f>D59+'Январь 2014'!H59+'Февраль 2014'!H59+'Март 2014'!H59+'Апрель 2014'!H59+'Май 2014'!H59+'Июнь 2014'!H59+'Июль 2014'!H59+'Август 2014'!H59+'Сентябрь 2014'!H59+'Октябрь 2014'!H59+'Ноябрь 2014'!H59+'Декабрь 2014'!H59</f>
        <v>285.63</v>
      </c>
      <c r="R59" s="74">
        <f>'Январь 2014'!I59+'Февраль 2014'!I59+'Март 2014'!I59+'Апрель 2014'!I59+'Май 2014'!I59+'Июнь 2014'!I59+'Июль 2014'!I59+'Август 2014'!I59+'Сентябрь 2014'!I59+'Октябрь 2014'!I59+'Ноябрь 2014'!I59+'Декабрь 2014'!I59</f>
        <v>0</v>
      </c>
      <c r="S59" s="74">
        <f>'Январь 2014'!F59+'Февраль 2014'!F59+'Март 2014'!F59+'Апрель 2014'!F59+'Май 2014'!F59+'Июнь 2014'!F59+'Июль 2014'!F59+'Август 2014'!F59+'Сентябрь 2014'!F59+'Октябрь 2014'!F59+'Ноябрь 2014'!F59+'Декабрь 2014'!F59</f>
        <v>92.14</v>
      </c>
      <c r="T59" s="74">
        <f t="shared" ref="T59" si="1">Q59-R59</f>
        <v>285.63</v>
      </c>
    </row>
    <row r="60" spans="1:20" ht="15.95" customHeight="1" x14ac:dyDescent="0.25">
      <c r="A60" s="81" t="s">
        <v>36</v>
      </c>
      <c r="B60" s="3">
        <v>45</v>
      </c>
      <c r="C60" s="18"/>
      <c r="D60" s="107">
        <f>'СВОД 2013'!N58</f>
        <v>0</v>
      </c>
      <c r="E60" s="7">
        <f>'Январь 2014'!J60+'СВОД 2014'!D60</f>
        <v>0</v>
      </c>
      <c r="F60" s="7">
        <f>'Февраль 2014'!J60+'СВОД 2014'!E60</f>
        <v>0</v>
      </c>
      <c r="G60" s="7">
        <f>'Март 2014'!J60+'СВОД 2014'!F60</f>
        <v>0</v>
      </c>
      <c r="H60" s="7">
        <f>'Апрель 2014'!J60+'СВОД 2014'!G60</f>
        <v>0</v>
      </c>
      <c r="I60" s="7">
        <f>'Май 2014'!J60+'СВОД 2014'!H60</f>
        <v>0</v>
      </c>
      <c r="J60" s="7">
        <f>'Июнь 2014'!J60+'СВОД 2014'!I60</f>
        <v>0</v>
      </c>
      <c r="K60" s="7">
        <f>'Июль 2014'!J60+'СВОД 2014'!J60</f>
        <v>0</v>
      </c>
      <c r="L60" s="7">
        <f>'Август 2014'!J60+'СВОД 2014'!K60</f>
        <v>0</v>
      </c>
      <c r="M60" s="7">
        <f>'Сентябрь 2014'!J60+'СВОД 2014'!L60</f>
        <v>0</v>
      </c>
      <c r="N60" s="7">
        <f>'Октябрь 2014'!J60+'СВОД 2014'!M60</f>
        <v>0</v>
      </c>
      <c r="O60" s="7">
        <f>'Ноябрь 2014'!J60+'СВОД 2014'!N60</f>
        <v>0</v>
      </c>
      <c r="P60" s="7">
        <f>'Декабрь 2014'!J60+'СВОД 2014'!O60</f>
        <v>0</v>
      </c>
      <c r="Q60" s="74">
        <f>D60+'Январь 2014'!H60+'Февраль 2014'!H60+'Март 2014'!H60+'Апрель 2014'!H60+'Май 2014'!H60+'Июнь 2014'!H60+'Июль 2014'!H60+'Август 2014'!H60+'Сентябрь 2014'!H60+'Октябрь 2014'!H60+'Ноябрь 2014'!H60+'Декабрь 2014'!H60</f>
        <v>0</v>
      </c>
      <c r="R60" s="74">
        <f>'Январь 2014'!I60+'Февраль 2014'!I60+'Март 2014'!I60+'Апрель 2014'!I60+'Май 2014'!I60+'Июнь 2014'!I60+'Июль 2014'!I60+'Август 2014'!I60+'Сентябрь 2014'!I60+'Октябрь 2014'!I60+'Ноябрь 2014'!I60+'Декабрь 2014'!I60</f>
        <v>0</v>
      </c>
      <c r="S60" s="74">
        <f>'Январь 2014'!F60+'Февраль 2014'!F60+'Март 2014'!F60+'Апрель 2014'!F60+'Май 2014'!F60+'Июнь 2014'!F60+'Июль 2014'!F60+'Август 2014'!F60+'Сентябрь 2014'!F60+'Октябрь 2014'!F60+'Ноябрь 2014'!F60+'Декабрь 2014'!F60</f>
        <v>0</v>
      </c>
      <c r="T60" s="74">
        <f t="shared" si="0"/>
        <v>0</v>
      </c>
    </row>
    <row r="61" spans="1:20" ht="15.95" customHeight="1" x14ac:dyDescent="0.25">
      <c r="A61" s="81" t="s">
        <v>180</v>
      </c>
      <c r="B61" s="2">
        <v>46</v>
      </c>
      <c r="C61" s="18"/>
      <c r="D61" s="107">
        <f>'СВОД 2013'!N59</f>
        <v>0</v>
      </c>
      <c r="E61" s="7">
        <f>'Январь 2014'!J61+'СВОД 2014'!D61</f>
        <v>0</v>
      </c>
      <c r="F61" s="7">
        <f>'Февраль 2014'!J61+'СВОД 2014'!E61</f>
        <v>0</v>
      </c>
      <c r="G61" s="7">
        <f>'Март 2014'!J61+'СВОД 2014'!F61</f>
        <v>0</v>
      </c>
      <c r="H61" s="7">
        <f>'Апрель 2014'!J61+'СВОД 2014'!G61</f>
        <v>0</v>
      </c>
      <c r="I61" s="7">
        <f>'Май 2014'!J61+'СВОД 2014'!H61</f>
        <v>0</v>
      </c>
      <c r="J61" s="7">
        <f>'Июнь 2014'!J61+'СВОД 2014'!I61</f>
        <v>0</v>
      </c>
      <c r="K61" s="7">
        <f>'Июль 2014'!J61+'СВОД 2014'!J61</f>
        <v>0</v>
      </c>
      <c r="L61" s="7">
        <f>'Август 2014'!J61+'СВОД 2014'!K61</f>
        <v>0.03</v>
      </c>
      <c r="M61" s="7">
        <f>'Сентябрь 2014'!J61+'СВОД 2014'!L61</f>
        <v>0.03</v>
      </c>
      <c r="N61" s="7">
        <f>'Октябрь 2014'!J61+'СВОД 2014'!M61</f>
        <v>0.03</v>
      </c>
      <c r="O61" s="7">
        <f>'Ноябрь 2014'!J61+'СВОД 2014'!N61</f>
        <v>0.03</v>
      </c>
      <c r="P61" s="7">
        <f>'Декабрь 2014'!J61+'СВОД 2014'!O61</f>
        <v>0.03</v>
      </c>
      <c r="Q61" s="74">
        <f>D61+'Январь 2014'!H61+'Февраль 2014'!H61+'Март 2014'!H61+'Апрель 2014'!H61+'Май 2014'!H61+'Июнь 2014'!H61+'Июль 2014'!H61+'Август 2014'!H61+'Сентябрь 2014'!H61+'Октябрь 2014'!H61+'Ноябрь 2014'!H61+'Декабрь 2014'!H61</f>
        <v>0.03</v>
      </c>
      <c r="R61" s="74">
        <f>'Январь 2014'!I61+'Февраль 2014'!I61+'Март 2014'!I61+'Апрель 2014'!I61+'Май 2014'!I61+'Июнь 2014'!I61+'Июль 2014'!I61+'Август 2014'!I61+'Сентябрь 2014'!I61+'Октябрь 2014'!I61+'Ноябрь 2014'!I61+'Декабрь 2014'!I61</f>
        <v>0</v>
      </c>
      <c r="S61" s="74">
        <f>'Январь 2014'!F61+'Февраль 2014'!F61+'Март 2014'!F61+'Апрель 2014'!F61+'Май 2014'!F61+'Июнь 2014'!F61+'Июль 2014'!F61+'Август 2014'!F61+'Сентябрь 2014'!F61+'Октябрь 2014'!F61+'Ноябрь 2014'!F61+'Декабрь 2014'!F61</f>
        <v>1.0000000000000009E-2</v>
      </c>
      <c r="T61" s="74">
        <f t="shared" si="0"/>
        <v>0.03</v>
      </c>
    </row>
    <row r="62" spans="1:20" ht="15.95" customHeight="1" x14ac:dyDescent="0.25">
      <c r="A62" s="81" t="s">
        <v>163</v>
      </c>
      <c r="B62" s="2">
        <v>47</v>
      </c>
      <c r="C62" s="18"/>
      <c r="D62" s="107">
        <f>'СВОД 2013'!N60</f>
        <v>0</v>
      </c>
      <c r="E62" s="7">
        <f>'Январь 2014'!J62+'СВОД 2014'!D62</f>
        <v>0</v>
      </c>
      <c r="F62" s="7">
        <f>'Февраль 2014'!J62+'СВОД 2014'!E62</f>
        <v>0</v>
      </c>
      <c r="G62" s="7">
        <f>'Март 2014'!J62+'СВОД 2014'!F62</f>
        <v>2.82</v>
      </c>
      <c r="H62" s="7">
        <f>'Апрель 2014'!J62+'СВОД 2014'!G62</f>
        <v>2.82</v>
      </c>
      <c r="I62" s="7">
        <f>'Май 2014'!J62+'СВОД 2014'!H62</f>
        <v>2.82</v>
      </c>
      <c r="J62" s="7">
        <f>'Июнь 2014'!J62+'СВОД 2014'!I62</f>
        <v>2.82</v>
      </c>
      <c r="K62" s="7">
        <f>'Июль 2014'!J62+'СВОД 2014'!J62</f>
        <v>66.889999999999986</v>
      </c>
      <c r="L62" s="7">
        <f>'Август 2014'!J62+'СВОД 2014'!K62</f>
        <v>139.40999999999997</v>
      </c>
      <c r="M62" s="7">
        <f>'Сентябрь 2014'!J62+'СВОД 2014'!L62</f>
        <v>-146.47000000000003</v>
      </c>
      <c r="N62" s="7">
        <f>'Октябрь 2014'!J62+'СВОД 2014'!M62</f>
        <v>-27.400000000000034</v>
      </c>
      <c r="O62" s="7">
        <f>'Ноябрь 2014'!J62+'СВОД 2014'!N62</f>
        <v>-27.400000000000034</v>
      </c>
      <c r="P62" s="7">
        <f>'Декабрь 2014'!J62+'СВОД 2014'!O62</f>
        <v>-27.400000000000034</v>
      </c>
      <c r="Q62" s="74">
        <f>D62+'Январь 2014'!H62+'Февраль 2014'!H62+'Март 2014'!H62+'Апрель 2014'!H62+'Май 2014'!H62+'Июнь 2014'!H62+'Июль 2014'!H62+'Август 2014'!H62+'Сентябрь 2014'!H62+'Октябрь 2014'!H62+'Ноябрь 2014'!H62+'Декабрь 2014'!H62</f>
        <v>972.59999999999991</v>
      </c>
      <c r="R62" s="74">
        <f>'Январь 2014'!I62+'Февраль 2014'!I62+'Март 2014'!I62+'Апрель 2014'!I62+'Май 2014'!I62+'Июнь 2014'!I62+'Июль 2014'!I62+'Август 2014'!I62+'Сентябрь 2014'!I62+'Октябрь 2014'!I62+'Ноябрь 2014'!I62+'Декабрь 2014'!I62</f>
        <v>1000</v>
      </c>
      <c r="S62" s="74">
        <f>'Январь 2014'!F62+'Февраль 2014'!F62+'Март 2014'!F62+'Апрель 2014'!F62+'Май 2014'!F62+'Июнь 2014'!F62+'Июль 2014'!F62+'Август 2014'!F62+'Сентябрь 2014'!F62+'Октябрь 2014'!F62+'Ноябрь 2014'!F62+'Декабрь 2014'!F62</f>
        <v>314.27</v>
      </c>
      <c r="T62" s="74">
        <f t="shared" si="0"/>
        <v>-27.400000000000091</v>
      </c>
    </row>
    <row r="63" spans="1:20" ht="15.95" customHeight="1" x14ac:dyDescent="0.25">
      <c r="A63" s="81" t="s">
        <v>164</v>
      </c>
      <c r="B63" s="3">
        <v>48</v>
      </c>
      <c r="C63" s="18"/>
      <c r="D63" s="107">
        <f>'СВОД 2013'!N61</f>
        <v>0</v>
      </c>
      <c r="E63" s="7">
        <f>'Январь 2014'!J63+'СВОД 2014'!D63</f>
        <v>0</v>
      </c>
      <c r="F63" s="7">
        <f>'Февраль 2014'!J63+'СВОД 2014'!E63</f>
        <v>0</v>
      </c>
      <c r="G63" s="7">
        <f>'Март 2014'!J63+'СВОД 2014'!F63</f>
        <v>0</v>
      </c>
      <c r="H63" s="7">
        <f>'Апрель 2014'!J63+'СВОД 2014'!G63</f>
        <v>0</v>
      </c>
      <c r="I63" s="7">
        <f>'Май 2014'!J63+'СВОД 2014'!H63</f>
        <v>0.03</v>
      </c>
      <c r="J63" s="7">
        <f>'Июнь 2014'!J63+'СВОД 2014'!I63</f>
        <v>4.8</v>
      </c>
      <c r="K63" s="7">
        <f>'Июль 2014'!J63+'СВОД 2014'!J63</f>
        <v>10.02</v>
      </c>
      <c r="L63" s="7">
        <f>'Август 2014'!J63+'СВОД 2014'!K63</f>
        <v>12.52</v>
      </c>
      <c r="M63" s="7">
        <f>'Сентябрь 2014'!J63+'СВОД 2014'!L63</f>
        <v>2592</v>
      </c>
      <c r="N63" s="7">
        <f>'Октябрь 2014'!J63+'СВОД 2014'!M63</f>
        <v>-4457.46</v>
      </c>
      <c r="O63" s="7">
        <f>'Ноябрь 2014'!J63+'СВОД 2014'!N63</f>
        <v>-4457.46</v>
      </c>
      <c r="P63" s="7">
        <f>'Декабрь 2014'!J63+'СВОД 2014'!O63</f>
        <v>-4457.46</v>
      </c>
      <c r="Q63" s="74">
        <f>D63+'Январь 2014'!H63+'Февраль 2014'!H63+'Март 2014'!H63+'Апрель 2014'!H63+'Май 2014'!H63+'Июнь 2014'!H63+'Июль 2014'!H63+'Август 2014'!H63+'Сентябрь 2014'!H63+'Октябрь 2014'!H63+'Ноябрь 2014'!H63+'Декабрь 2014'!H63</f>
        <v>8042.54</v>
      </c>
      <c r="R63" s="74">
        <f>'Январь 2014'!I63+'Февраль 2014'!I63+'Март 2014'!I63+'Апрель 2014'!I63+'Май 2014'!I63+'Июнь 2014'!I63+'Июль 2014'!I63+'Август 2014'!I63+'Сентябрь 2014'!I63+'Октябрь 2014'!I63+'Ноябрь 2014'!I63+'Декабрь 2014'!I63</f>
        <v>12500</v>
      </c>
      <c r="S63" s="74">
        <f>'Январь 2014'!F63+'Февраль 2014'!F63+'Март 2014'!F63+'Апрель 2014'!F63+'Май 2014'!F63+'Июнь 2014'!F63+'Июль 2014'!F63+'Август 2014'!F63+'Сентябрь 2014'!F63+'Октябрь 2014'!F63+'Ноябрь 2014'!F63+'Декабрь 2014'!F63</f>
        <v>2594.38</v>
      </c>
      <c r="T63" s="74">
        <f t="shared" si="0"/>
        <v>-4457.46</v>
      </c>
    </row>
    <row r="64" spans="1:20" ht="15.95" customHeight="1" x14ac:dyDescent="0.25">
      <c r="A64" s="81" t="s">
        <v>165</v>
      </c>
      <c r="B64" s="2">
        <v>49</v>
      </c>
      <c r="C64" s="18"/>
      <c r="D64" s="107">
        <f>'СВОД 2013'!N62</f>
        <v>0</v>
      </c>
      <c r="E64" s="7">
        <f>'Январь 2014'!J64+'СВОД 2014'!D64</f>
        <v>0</v>
      </c>
      <c r="F64" s="7">
        <f>'Февраль 2014'!J64+'СВОД 2014'!E64</f>
        <v>0</v>
      </c>
      <c r="G64" s="7">
        <f>'Март 2014'!J64+'СВОД 2014'!F64</f>
        <v>0.62</v>
      </c>
      <c r="H64" s="7">
        <f>'Апрель 2014'!J64+'СВОД 2014'!G64</f>
        <v>201.39000000000001</v>
      </c>
      <c r="I64" s="7">
        <f>'Май 2014'!J64+'СВОД 2014'!H64</f>
        <v>344.28</v>
      </c>
      <c r="J64" s="7">
        <f>'Июнь 2014'!J64+'СВОД 2014'!I64</f>
        <v>-655.72</v>
      </c>
      <c r="K64" s="7">
        <f>'Июль 2014'!J64+'СВОД 2014'!J64</f>
        <v>-521.40000000000009</v>
      </c>
      <c r="L64" s="7">
        <f>'Август 2014'!J64+'СВОД 2014'!K64</f>
        <v>-481.17000000000007</v>
      </c>
      <c r="M64" s="7">
        <f>'Сентябрь 2014'!J64+'СВОД 2014'!L64</f>
        <v>78.809999999999945</v>
      </c>
      <c r="N64" s="7">
        <f>'Октябрь 2014'!J64+'СВОД 2014'!M64</f>
        <v>1838.3400000000001</v>
      </c>
      <c r="O64" s="7">
        <f>'Ноябрь 2014'!J64+'СВОД 2014'!N64</f>
        <v>1838.3400000000001</v>
      </c>
      <c r="P64" s="7">
        <f>'Декабрь 2014'!J64+'СВОД 2014'!O64</f>
        <v>1838.3400000000001</v>
      </c>
      <c r="Q64" s="74">
        <f>D64+'Январь 2014'!H64+'Февраль 2014'!H64+'Март 2014'!H64+'Апрель 2014'!H64+'Май 2014'!H64+'Июнь 2014'!H64+'Июль 2014'!H64+'Август 2014'!H64+'Сентябрь 2014'!H64+'Октябрь 2014'!H64+'Ноябрь 2014'!H64+'Декабрь 2014'!H64</f>
        <v>3838.34</v>
      </c>
      <c r="R64" s="74">
        <f>'Январь 2014'!I64+'Февраль 2014'!I64+'Март 2014'!I64+'Апрель 2014'!I64+'Май 2014'!I64+'Июнь 2014'!I64+'Июль 2014'!I64+'Август 2014'!I64+'Сентябрь 2014'!I64+'Октябрь 2014'!I64+'Ноябрь 2014'!I64+'Декабрь 2014'!I64</f>
        <v>2000</v>
      </c>
      <c r="S64" s="74">
        <f>'Январь 2014'!F64+'Февраль 2014'!F64+'Март 2014'!F64+'Апрель 2014'!F64+'Май 2014'!F64+'Июнь 2014'!F64+'Июль 2014'!F64+'Август 2014'!F64+'Сентябрь 2014'!F64+'Октябрь 2014'!F64+'Ноябрь 2014'!F64+'Декабрь 2014'!F64</f>
        <v>1240.33</v>
      </c>
      <c r="T64" s="74">
        <f t="shared" si="0"/>
        <v>1838.3400000000001</v>
      </c>
    </row>
    <row r="65" spans="1:21" ht="15.95" customHeight="1" x14ac:dyDescent="0.25">
      <c r="A65" s="81" t="s">
        <v>191</v>
      </c>
      <c r="B65" s="2">
        <v>50</v>
      </c>
      <c r="C65" s="18"/>
      <c r="D65" s="107">
        <f>'СВОД 2013'!N63</f>
        <v>0</v>
      </c>
      <c r="E65" s="7">
        <f>'Январь 2014'!J65+'СВОД 2014'!D65</f>
        <v>0</v>
      </c>
      <c r="F65" s="7">
        <f>'Февраль 2014'!J65+'СВОД 2014'!E65</f>
        <v>0</v>
      </c>
      <c r="G65" s="7">
        <f>'Март 2014'!J65+'СВОД 2014'!F65</f>
        <v>0</v>
      </c>
      <c r="H65" s="7">
        <f>'Апрель 2014'!J65+'СВОД 2014'!G65</f>
        <v>0</v>
      </c>
      <c r="I65" s="7">
        <f>'Май 2014'!J65+'СВОД 2014'!H65</f>
        <v>144.63</v>
      </c>
      <c r="J65" s="7">
        <f>'Июнь 2014'!J65+'СВОД 2014'!I65</f>
        <v>308.09000000000003</v>
      </c>
      <c r="K65" s="7">
        <f>'Июль 2014'!J65+'СВОД 2014'!J65</f>
        <v>-202.31999999999994</v>
      </c>
      <c r="L65" s="7">
        <f>'Август 2014'!J65+'СВОД 2014'!K65</f>
        <v>229.94000000000005</v>
      </c>
      <c r="M65" s="7">
        <f>'Сентябрь 2014'!J65+'СВОД 2014'!L65</f>
        <v>-499.57999999999993</v>
      </c>
      <c r="N65" s="7">
        <f>'Октябрь 2014'!J65+'СВОД 2014'!M65</f>
        <v>739.99</v>
      </c>
      <c r="O65" s="7">
        <f>'Ноябрь 2014'!J65+'СВОД 2014'!N65</f>
        <v>739.99</v>
      </c>
      <c r="P65" s="7">
        <f>'Декабрь 2014'!J65+'СВОД 2014'!O65</f>
        <v>739.99</v>
      </c>
      <c r="Q65" s="74">
        <f>D65+'Январь 2014'!H65+'Февраль 2014'!H65+'Март 2014'!H65+'Апрель 2014'!H65+'Май 2014'!H65+'Июнь 2014'!H65+'Июль 2014'!H65+'Август 2014'!H65+'Сентябрь 2014'!H65+'Октябрь 2014'!H65+'Ноябрь 2014'!H65+'Декабрь 2014'!H65</f>
        <v>2383.79</v>
      </c>
      <c r="R65" s="74">
        <f>'Январь 2014'!I65+'Февраль 2014'!I65+'Март 2014'!I65+'Апрель 2014'!I65+'Май 2014'!I65+'Июнь 2014'!I65+'Июль 2014'!I65+'Август 2014'!I65+'Сентябрь 2014'!I65+'Октябрь 2014'!I65+'Ноябрь 2014'!I65+'Декабрь 2014'!I65</f>
        <v>1643.8</v>
      </c>
      <c r="S65" s="74">
        <f>'Январь 2014'!F65+'Февраль 2014'!F65+'Март 2014'!F65+'Апрель 2014'!F65+'Май 2014'!F65+'Июнь 2014'!F65+'Июль 2014'!F65+'Август 2014'!F65+'Сентябрь 2014'!F65+'Октябрь 2014'!F65+'Ноябрь 2014'!F65+'Декабрь 2014'!F65</f>
        <v>770.38</v>
      </c>
      <c r="T65" s="74">
        <f t="shared" si="0"/>
        <v>739.99</v>
      </c>
    </row>
    <row r="66" spans="1:21" ht="15.95" customHeight="1" x14ac:dyDescent="0.25">
      <c r="A66" s="81" t="s">
        <v>37</v>
      </c>
      <c r="B66" s="2">
        <v>51</v>
      </c>
      <c r="C66" s="18"/>
      <c r="D66" s="107">
        <f>'СВОД 2013'!N64</f>
        <v>0</v>
      </c>
      <c r="E66" s="7">
        <f>'Январь 2014'!J66+'СВОД 2014'!D66</f>
        <v>0</v>
      </c>
      <c r="F66" s="7">
        <f>'Февраль 2014'!J66+'СВОД 2014'!E66</f>
        <v>0</v>
      </c>
      <c r="G66" s="7">
        <f>'Март 2014'!J66+'СВОД 2014'!F66</f>
        <v>0</v>
      </c>
      <c r="H66" s="7">
        <f>'Апрель 2014'!J66+'СВОД 2014'!G66</f>
        <v>0</v>
      </c>
      <c r="I66" s="7">
        <f>'Май 2014'!J66+'СВОД 2014'!H66</f>
        <v>0</v>
      </c>
      <c r="J66" s="7">
        <f>'Июнь 2014'!J66+'СВОД 2014'!I66</f>
        <v>0</v>
      </c>
      <c r="K66" s="7">
        <f>'Июль 2014'!J66+'СВОД 2014'!J66</f>
        <v>0</v>
      </c>
      <c r="L66" s="7">
        <f>'Август 2014'!J66+'СВОД 2014'!K66</f>
        <v>0</v>
      </c>
      <c r="M66" s="7">
        <f>'Сентябрь 2014'!J66+'СВОД 2014'!L66</f>
        <v>0</v>
      </c>
      <c r="N66" s="7">
        <f>'Октябрь 2014'!J66+'СВОД 2014'!M66</f>
        <v>0</v>
      </c>
      <c r="O66" s="7">
        <f>'Ноябрь 2014'!J66+'СВОД 2014'!N66</f>
        <v>0</v>
      </c>
      <c r="P66" s="7">
        <f>'Декабрь 2014'!J66+'СВОД 2014'!O66</f>
        <v>0</v>
      </c>
      <c r="Q66" s="74">
        <f>D66+'Январь 2014'!H66+'Февраль 2014'!H66+'Март 2014'!H66+'Апрель 2014'!H66+'Май 2014'!H66+'Июнь 2014'!H66+'Июль 2014'!H66+'Август 2014'!H66+'Сентябрь 2014'!H66+'Октябрь 2014'!H66+'Ноябрь 2014'!H66+'Декабрь 2014'!H66</f>
        <v>0</v>
      </c>
      <c r="R66" s="74">
        <f>'Январь 2014'!I66+'Февраль 2014'!I66+'Март 2014'!I66+'Апрель 2014'!I66+'Май 2014'!I66+'Июнь 2014'!I66+'Июль 2014'!I66+'Август 2014'!I66+'Сентябрь 2014'!I66+'Октябрь 2014'!I66+'Ноябрь 2014'!I66+'Декабрь 2014'!I66</f>
        <v>0</v>
      </c>
      <c r="S66" s="74">
        <f>'Январь 2014'!F66+'Февраль 2014'!F66+'Март 2014'!F66+'Апрель 2014'!F66+'Май 2014'!F66+'Июнь 2014'!F66+'Июль 2014'!F66+'Август 2014'!F66+'Сентябрь 2014'!F66+'Октябрь 2014'!F66+'Ноябрь 2014'!F66+'Декабрь 2014'!F66</f>
        <v>0</v>
      </c>
      <c r="T66" s="74">
        <f t="shared" si="0"/>
        <v>0</v>
      </c>
    </row>
    <row r="67" spans="1:21" ht="15.95" customHeight="1" x14ac:dyDescent="0.25">
      <c r="A67" s="81" t="s">
        <v>38</v>
      </c>
      <c r="B67" s="3">
        <v>52</v>
      </c>
      <c r="C67" s="18"/>
      <c r="D67" s="107">
        <f>'СВОД 2013'!N65</f>
        <v>0</v>
      </c>
      <c r="E67" s="7">
        <f>'Январь 2014'!J67+'СВОД 2014'!D67</f>
        <v>0</v>
      </c>
      <c r="F67" s="7">
        <f>'Февраль 2014'!J67+'СВОД 2014'!E67</f>
        <v>0</v>
      </c>
      <c r="G67" s="7">
        <f>'Март 2014'!J67+'СВОД 2014'!F67</f>
        <v>0</v>
      </c>
      <c r="H67" s="7">
        <f>'Апрель 2014'!J67+'СВОД 2014'!G67</f>
        <v>0.39</v>
      </c>
      <c r="I67" s="7">
        <f>'Май 2014'!J67+'СВОД 2014'!H67</f>
        <v>1.88</v>
      </c>
      <c r="J67" s="7">
        <f>'Июнь 2014'!J67+'СВОД 2014'!I67</f>
        <v>4.93</v>
      </c>
      <c r="K67" s="7">
        <f>'Июль 2014'!J67+'СВОД 2014'!J67</f>
        <v>8.32</v>
      </c>
      <c r="L67" s="7">
        <f>'Август 2014'!J67+'СВОД 2014'!K67</f>
        <v>11.940000000000001</v>
      </c>
      <c r="M67" s="7">
        <f>'Сентябрь 2014'!J67+'СВОД 2014'!L67</f>
        <v>15.260000000000002</v>
      </c>
      <c r="N67" s="7">
        <f>'Октябрь 2014'!J67+'СВОД 2014'!M67</f>
        <v>43.53</v>
      </c>
      <c r="O67" s="7">
        <f>'Ноябрь 2014'!J67+'СВОД 2014'!N67</f>
        <v>43.53</v>
      </c>
      <c r="P67" s="7">
        <f>'Декабрь 2014'!J67+'СВОД 2014'!O67</f>
        <v>43.53</v>
      </c>
      <c r="Q67" s="74">
        <f>D67+'Январь 2014'!H67+'Февраль 2014'!H67+'Март 2014'!H67+'Апрель 2014'!H67+'Май 2014'!H67+'Июнь 2014'!H67+'Июль 2014'!H67+'Август 2014'!H67+'Сентябрь 2014'!H67+'Октябрь 2014'!H67+'Ноябрь 2014'!H67+'Декабрь 2014'!H67</f>
        <v>43.53</v>
      </c>
      <c r="R67" s="74">
        <f>'Январь 2014'!I67+'Февраль 2014'!I67+'Март 2014'!I67+'Апрель 2014'!I67+'Май 2014'!I67+'Июнь 2014'!I67+'Июль 2014'!I67+'Август 2014'!I67+'Сентябрь 2014'!I67+'Октябрь 2014'!I67+'Ноябрь 2014'!I67+'Декабрь 2014'!I67</f>
        <v>0</v>
      </c>
      <c r="S67" s="74">
        <f>'Январь 2014'!F67+'Февраль 2014'!F67+'Март 2014'!F67+'Апрель 2014'!F67+'Май 2014'!F67+'Июнь 2014'!F67+'Июль 2014'!F67+'Август 2014'!F67+'Сентябрь 2014'!F67+'Октябрь 2014'!F67+'Ноябрь 2014'!F67+'Декабрь 2014'!F67</f>
        <v>14.06</v>
      </c>
      <c r="T67" s="74">
        <f t="shared" si="0"/>
        <v>43.53</v>
      </c>
    </row>
    <row r="68" spans="1:21" ht="15.95" customHeight="1" x14ac:dyDescent="0.25">
      <c r="A68" s="81" t="s">
        <v>166</v>
      </c>
      <c r="B68" s="3">
        <v>53</v>
      </c>
      <c r="C68" s="18"/>
      <c r="D68" s="107">
        <f>'СВОД 2013'!N66</f>
        <v>0</v>
      </c>
      <c r="E68" s="7">
        <f>'Январь 2014'!J68+'СВОД 2014'!D68</f>
        <v>0</v>
      </c>
      <c r="F68" s="7">
        <f>'Февраль 2014'!J68+'СВОД 2014'!E68</f>
        <v>0</v>
      </c>
      <c r="G68" s="7">
        <f>'Март 2014'!J68+'СВОД 2014'!F68</f>
        <v>0</v>
      </c>
      <c r="H68" s="7">
        <f>'Апрель 2014'!J68+'СВОД 2014'!G68</f>
        <v>0</v>
      </c>
      <c r="I68" s="7">
        <f>'Май 2014'!J68+'СВОД 2014'!H68</f>
        <v>0</v>
      </c>
      <c r="J68" s="7">
        <f>'Июнь 2014'!J68+'СВОД 2014'!I68</f>
        <v>0</v>
      </c>
      <c r="K68" s="7">
        <f>'Июль 2014'!J68+'СВОД 2014'!J68</f>
        <v>0</v>
      </c>
      <c r="L68" s="7">
        <f>'Август 2014'!J68+'СВОД 2014'!K68</f>
        <v>0</v>
      </c>
      <c r="M68" s="7">
        <f>'Сентябрь 2014'!J68+'СВОД 2014'!L68</f>
        <v>0</v>
      </c>
      <c r="N68" s="7">
        <f>'Октябрь 2014'!J68+'СВОД 2014'!M68</f>
        <v>0</v>
      </c>
      <c r="O68" s="7">
        <f>'Ноябрь 2014'!J68+'СВОД 2014'!N68</f>
        <v>0</v>
      </c>
      <c r="P68" s="7">
        <f>'Декабрь 2014'!J68+'СВОД 2014'!O68</f>
        <v>0</v>
      </c>
      <c r="Q68" s="74">
        <f>D68+'Январь 2014'!H68+'Февраль 2014'!H68+'Март 2014'!H68+'Апрель 2014'!H68+'Май 2014'!H68+'Июнь 2014'!H68+'Июль 2014'!H68+'Август 2014'!H68+'Сентябрь 2014'!H68+'Октябрь 2014'!H68+'Ноябрь 2014'!H68+'Декабрь 2014'!H68</f>
        <v>0</v>
      </c>
      <c r="R68" s="74">
        <f>'Январь 2014'!I68+'Февраль 2014'!I68+'Март 2014'!I68+'Апрель 2014'!I68+'Май 2014'!I68+'Июнь 2014'!I68+'Июль 2014'!I68+'Август 2014'!I68+'Сентябрь 2014'!I68+'Октябрь 2014'!I68+'Ноябрь 2014'!I68+'Декабрь 2014'!I68</f>
        <v>0</v>
      </c>
      <c r="S68" s="74">
        <f>'Январь 2014'!F68+'Февраль 2014'!F68+'Март 2014'!F68+'Апрель 2014'!F68+'Май 2014'!F68+'Июнь 2014'!F68+'Июль 2014'!F68+'Август 2014'!F68+'Сентябрь 2014'!F68+'Октябрь 2014'!F68+'Ноябрь 2014'!F68+'Декабрь 2014'!F68</f>
        <v>0</v>
      </c>
      <c r="T68" s="74">
        <f t="shared" ref="T68:T134" si="2">Q68-R68</f>
        <v>0</v>
      </c>
    </row>
    <row r="69" spans="1:21" ht="15.95" customHeight="1" x14ac:dyDescent="0.25">
      <c r="A69" s="81" t="s">
        <v>167</v>
      </c>
      <c r="B69" s="2">
        <v>54</v>
      </c>
      <c r="C69" s="18"/>
      <c r="D69" s="107">
        <f>'СВОД 2013'!N67</f>
        <v>0</v>
      </c>
      <c r="E69" s="7">
        <f>'Январь 2014'!J69+'СВОД 2014'!D69</f>
        <v>0</v>
      </c>
      <c r="F69" s="7">
        <f>'Февраль 2014'!J69+'СВОД 2014'!E69</f>
        <v>0</v>
      </c>
      <c r="G69" s="7">
        <f>'Март 2014'!J69+'СВОД 2014'!F69</f>
        <v>0</v>
      </c>
      <c r="H69" s="7">
        <f>'Апрель 2014'!J69+'СВОД 2014'!G69</f>
        <v>26.54</v>
      </c>
      <c r="I69" s="7">
        <f>'Май 2014'!J69+'СВОД 2014'!H69</f>
        <v>26.54</v>
      </c>
      <c r="J69" s="7">
        <f>'Июнь 2014'!J69+'СВОД 2014'!I69</f>
        <v>26.54</v>
      </c>
      <c r="K69" s="7">
        <f>'Июль 2014'!J69+'СВОД 2014'!J69</f>
        <v>26.54</v>
      </c>
      <c r="L69" s="7">
        <f>'Август 2014'!J69+'СВОД 2014'!K69</f>
        <v>-53.46</v>
      </c>
      <c r="M69" s="7">
        <f>'Сентябрь 2014'!J69+'СВОД 2014'!L69</f>
        <v>-53.46</v>
      </c>
      <c r="N69" s="7">
        <f>'Октябрь 2014'!J69+'СВОД 2014'!M69</f>
        <v>-53.46</v>
      </c>
      <c r="O69" s="7">
        <f>'Ноябрь 2014'!J69+'СВОД 2014'!N69</f>
        <v>-53.46</v>
      </c>
      <c r="P69" s="7">
        <f>'Декабрь 2014'!J69+'СВОД 2014'!O69</f>
        <v>-53.46</v>
      </c>
      <c r="Q69" s="74">
        <f>D69+'Январь 2014'!H69+'Февраль 2014'!H69+'Март 2014'!H69+'Апрель 2014'!H69+'Май 2014'!H69+'Июнь 2014'!H69+'Июль 2014'!H69+'Август 2014'!H69+'Сентябрь 2014'!H69+'Октябрь 2014'!H69+'Ноябрь 2014'!H69+'Декабрь 2014'!H69</f>
        <v>26.54</v>
      </c>
      <c r="R69" s="74">
        <f>'Январь 2014'!I69+'Февраль 2014'!I69+'Март 2014'!I69+'Апрель 2014'!I69+'Май 2014'!I69+'Июнь 2014'!I69+'Июль 2014'!I69+'Август 2014'!I69+'Сентябрь 2014'!I69+'Октябрь 2014'!I69+'Ноябрь 2014'!I69+'Декабрь 2014'!I69</f>
        <v>80</v>
      </c>
      <c r="S69" s="74">
        <f>'Январь 2014'!F69+'Февраль 2014'!F69+'Март 2014'!F69+'Апрель 2014'!F69+'Май 2014'!F69+'Июнь 2014'!F69+'Июль 2014'!F69+'Август 2014'!F69+'Сентябрь 2014'!F69+'Октябрь 2014'!F69+'Ноябрь 2014'!F69+'Декабрь 2014'!F69</f>
        <v>8.76</v>
      </c>
      <c r="T69" s="74">
        <f t="shared" si="2"/>
        <v>-53.46</v>
      </c>
    </row>
    <row r="70" spans="1:21" ht="15.95" customHeight="1" x14ac:dyDescent="0.25">
      <c r="A70" s="81" t="s">
        <v>168</v>
      </c>
      <c r="B70" s="2">
        <v>55</v>
      </c>
      <c r="C70" s="18"/>
      <c r="D70" s="107">
        <f>'СВОД 2013'!N68</f>
        <v>0</v>
      </c>
      <c r="E70" s="7">
        <f>'Январь 2014'!J70+'СВОД 2014'!D70</f>
        <v>0</v>
      </c>
      <c r="F70" s="7">
        <f>'Февраль 2014'!J70+'СВОД 2014'!E70</f>
        <v>0</v>
      </c>
      <c r="G70" s="7">
        <f>'Март 2014'!J70+'СВОД 2014'!F70</f>
        <v>0</v>
      </c>
      <c r="H70" s="7">
        <f>'Апрель 2014'!J70+'СВОД 2014'!G70</f>
        <v>8.1199999999999992</v>
      </c>
      <c r="I70" s="7">
        <f>'Май 2014'!J70+'СВОД 2014'!H70</f>
        <v>95.960000000000008</v>
      </c>
      <c r="J70" s="7">
        <f>'Июнь 2014'!J70+'СВОД 2014'!I70</f>
        <v>1527.8500000000001</v>
      </c>
      <c r="K70" s="7">
        <f>'Июль 2014'!J70+'СВОД 2014'!J70</f>
        <v>2008.3500000000001</v>
      </c>
      <c r="L70" s="7">
        <f>'Август 2014'!J70+'СВОД 2014'!K70</f>
        <v>518.76000000000022</v>
      </c>
      <c r="M70" s="7">
        <f>'Сентябрь 2014'!J70+'СВОД 2014'!L70</f>
        <v>-97.619999999999891</v>
      </c>
      <c r="N70" s="7">
        <f>'Октябрь 2014'!J70+'СВОД 2014'!M70</f>
        <v>3034.9300000000003</v>
      </c>
      <c r="O70" s="7">
        <f>'Ноябрь 2014'!J70+'СВОД 2014'!N70</f>
        <v>-1525.0699999999997</v>
      </c>
      <c r="P70" s="7">
        <f>'Декабрь 2014'!J70+'СВОД 2014'!O70</f>
        <v>-1525.0699999999997</v>
      </c>
      <c r="Q70" s="74">
        <f>D70+'Январь 2014'!H70+'Февраль 2014'!H70+'Март 2014'!H70+'Апрель 2014'!H70+'Май 2014'!H70+'Июнь 2014'!H70+'Июль 2014'!H70+'Август 2014'!H70+'Сентябрь 2014'!H70+'Октябрь 2014'!H70+'Ноябрь 2014'!H70+'Декабрь 2014'!H70</f>
        <v>9042.93</v>
      </c>
      <c r="R70" s="74">
        <f>'Январь 2014'!I70+'Февраль 2014'!I70+'Март 2014'!I70+'Апрель 2014'!I70+'Май 2014'!I70+'Июнь 2014'!I70+'Июль 2014'!I70+'Август 2014'!I70+'Сентябрь 2014'!I70+'Октябрь 2014'!I70+'Ноябрь 2014'!I70+'Декабрь 2014'!I70</f>
        <v>10568</v>
      </c>
      <c r="S70" s="74">
        <f>'Январь 2014'!F70+'Февраль 2014'!F70+'Март 2014'!F70+'Апрель 2014'!F70+'Май 2014'!F70+'Июнь 2014'!F70+'Июль 2014'!F70+'Август 2014'!F70+'Сентябрь 2014'!F70+'Октябрь 2014'!F70+'Ноябрь 2014'!F70+'Декабрь 2014'!F70</f>
        <v>2921.6800000000003</v>
      </c>
      <c r="T70" s="74">
        <f t="shared" si="2"/>
        <v>-1525.0699999999997</v>
      </c>
    </row>
    <row r="71" spans="1:21" ht="15.95" customHeight="1" x14ac:dyDescent="0.25">
      <c r="A71" s="81" t="s">
        <v>204</v>
      </c>
      <c r="B71" s="2">
        <v>56</v>
      </c>
      <c r="C71" s="18"/>
      <c r="D71" s="107">
        <f>'СВОД 2013'!N69</f>
        <v>0</v>
      </c>
      <c r="E71" s="7">
        <f>'Январь 2014'!J71+'СВОД 2014'!D71</f>
        <v>0</v>
      </c>
      <c r="F71" s="7">
        <f>'Февраль 2014'!J71+'СВОД 2014'!E71</f>
        <v>0</v>
      </c>
      <c r="G71" s="7">
        <f>'Март 2014'!J71+'СВОД 2014'!F71</f>
        <v>0</v>
      </c>
      <c r="H71" s="7">
        <f>'Апрель 2014'!J71+'СВОД 2014'!G71</f>
        <v>0</v>
      </c>
      <c r="I71" s="7">
        <f>'Май 2014'!J71+'СВОД 2014'!H71</f>
        <v>0</v>
      </c>
      <c r="J71" s="7">
        <f>'Июнь 2014'!J71+'СВОД 2014'!I71</f>
        <v>0</v>
      </c>
      <c r="K71" s="7">
        <f>'Июль 2014'!J71+'СВОД 2014'!J71</f>
        <v>0</v>
      </c>
      <c r="L71" s="7">
        <f>'Август 2014'!J71+'СВОД 2014'!K71</f>
        <v>0</v>
      </c>
      <c r="M71" s="7">
        <f>'Сентябрь 2014'!J71+'СВОД 2014'!L71</f>
        <v>4.71</v>
      </c>
      <c r="N71" s="7">
        <f>'Октябрь 2014'!J71+'СВОД 2014'!M71</f>
        <v>7.59</v>
      </c>
      <c r="O71" s="7">
        <f>'Ноябрь 2014'!J71+'СВОД 2014'!N71</f>
        <v>7.59</v>
      </c>
      <c r="P71" s="7">
        <f>'Декабрь 2014'!J71+'СВОД 2014'!O71</f>
        <v>7.59</v>
      </c>
      <c r="Q71" s="74">
        <f>D71+'Январь 2014'!H71+'Февраль 2014'!H71+'Март 2014'!H71+'Апрель 2014'!H71+'Май 2014'!H71+'Июнь 2014'!H71+'Июль 2014'!H71+'Август 2014'!H71+'Сентябрь 2014'!H71+'Октябрь 2014'!H71+'Ноябрь 2014'!H71+'Декабрь 2014'!H71</f>
        <v>7.59</v>
      </c>
      <c r="R71" s="74">
        <f>'Январь 2014'!I71+'Февраль 2014'!I71+'Март 2014'!I71+'Апрель 2014'!I71+'Май 2014'!I71+'Июнь 2014'!I71+'Июль 2014'!I71+'Август 2014'!I71+'Сентябрь 2014'!I71+'Октябрь 2014'!I71+'Ноябрь 2014'!I71+'Декабрь 2014'!I71</f>
        <v>0</v>
      </c>
      <c r="S71" s="74">
        <f>'Январь 2014'!F71+'Февраль 2014'!F71+'Март 2014'!F71+'Апрель 2014'!F71+'Май 2014'!F71+'Июнь 2014'!F71+'Июль 2014'!F71+'Август 2014'!F71+'Сентябрь 2014'!F71+'Октябрь 2014'!F71+'Ноябрь 2014'!F71+'Декабрь 2014'!F71</f>
        <v>2.4500000000000002</v>
      </c>
      <c r="T71" s="74">
        <f t="shared" si="2"/>
        <v>7.59</v>
      </c>
    </row>
    <row r="72" spans="1:21" ht="15.95" customHeight="1" x14ac:dyDescent="0.25">
      <c r="A72" s="81" t="s">
        <v>197</v>
      </c>
      <c r="B72" s="3">
        <v>57</v>
      </c>
      <c r="C72" s="18"/>
      <c r="D72" s="107">
        <f>'СВОД 2013'!N70</f>
        <v>0</v>
      </c>
      <c r="E72" s="7">
        <f>'Январь 2014'!J72+'СВОД 2014'!D72</f>
        <v>0</v>
      </c>
      <c r="F72" s="7">
        <f>'Февраль 2014'!J72+'СВОД 2014'!E72</f>
        <v>0</v>
      </c>
      <c r="G72" s="7">
        <f>'Март 2014'!J72+'СВОД 2014'!F72</f>
        <v>0</v>
      </c>
      <c r="H72" s="7">
        <f>'Апрель 2014'!J72+'СВОД 2014'!G72</f>
        <v>0</v>
      </c>
      <c r="I72" s="7">
        <f>'Май 2014'!J72+'СВОД 2014'!H72</f>
        <v>0</v>
      </c>
      <c r="J72" s="7">
        <f>'Июнь 2014'!J72+'СВОД 2014'!I72</f>
        <v>0</v>
      </c>
      <c r="K72" s="7">
        <f>'Июль 2014'!J72+'СВОД 2014'!J72</f>
        <v>0</v>
      </c>
      <c r="L72" s="7">
        <f>'Август 2014'!J72+'СВОД 2014'!K72</f>
        <v>61.4</v>
      </c>
      <c r="M72" s="7">
        <f>'Сентябрь 2014'!J72+'СВОД 2014'!L72</f>
        <v>516.20000000000005</v>
      </c>
      <c r="N72" s="7">
        <f>'Октябрь 2014'!J72+'СВОД 2014'!M72</f>
        <v>-0.80999999999994543</v>
      </c>
      <c r="O72" s="7">
        <f>'Ноябрь 2014'!J72+'СВОД 2014'!N72</f>
        <v>-0.80999999999994543</v>
      </c>
      <c r="P72" s="7">
        <f>'Декабрь 2014'!J72+'СВОД 2014'!O72</f>
        <v>-0.80999999999994543</v>
      </c>
      <c r="Q72" s="74">
        <f>D72+'Январь 2014'!H72+'Февраль 2014'!H72+'Март 2014'!H72+'Апрель 2014'!H72+'Май 2014'!H72+'Июнь 2014'!H72+'Июль 2014'!H72+'Август 2014'!H72+'Сентябрь 2014'!H72+'Октябрь 2014'!H72+'Ноябрь 2014'!H72+'Декабрь 2014'!H72</f>
        <v>695.85</v>
      </c>
      <c r="R72" s="74">
        <f>'Январь 2014'!I72+'Февраль 2014'!I72+'Март 2014'!I72+'Апрель 2014'!I72+'Май 2014'!I72+'Июнь 2014'!I72+'Июль 2014'!I72+'Август 2014'!I72+'Сентябрь 2014'!I72+'Октябрь 2014'!I72+'Ноябрь 2014'!I72+'Декабрь 2014'!I72</f>
        <v>696.66</v>
      </c>
      <c r="S72" s="74">
        <f>'Январь 2014'!F72+'Февраль 2014'!F72+'Март 2014'!F72+'Апрель 2014'!F72+'Май 2014'!F72+'Июнь 2014'!F72+'Июль 2014'!F72+'Август 2014'!F72+'Сентябрь 2014'!F72+'Октябрь 2014'!F72+'Ноябрь 2014'!F72+'Декабрь 2014'!F72</f>
        <v>224.53</v>
      </c>
      <c r="T72" s="74">
        <f t="shared" si="2"/>
        <v>-0.80999999999994543</v>
      </c>
      <c r="U72" s="113">
        <f>T72-P72</f>
        <v>0</v>
      </c>
    </row>
    <row r="73" spans="1:21" ht="15.95" customHeight="1" x14ac:dyDescent="0.25">
      <c r="A73" s="81" t="s">
        <v>179</v>
      </c>
      <c r="B73" s="3">
        <v>58</v>
      </c>
      <c r="C73" s="18"/>
      <c r="D73" s="107">
        <f>'СВОД 2013'!N71</f>
        <v>0</v>
      </c>
      <c r="E73" s="7">
        <f>'Январь 2014'!J73+'СВОД 2014'!D73</f>
        <v>0</v>
      </c>
      <c r="F73" s="7">
        <f>'Февраль 2014'!J73+'СВОД 2014'!E73</f>
        <v>0</v>
      </c>
      <c r="G73" s="7">
        <f>'Март 2014'!J73+'СВОД 2014'!F73</f>
        <v>0</v>
      </c>
      <c r="H73" s="7">
        <f>'Апрель 2014'!J73+'СВОД 2014'!G73</f>
        <v>0</v>
      </c>
      <c r="I73" s="7">
        <f>'Май 2014'!J73+'СВОД 2014'!H73</f>
        <v>0</v>
      </c>
      <c r="J73" s="7">
        <f>'Июнь 2014'!J73+'СВОД 2014'!I73</f>
        <v>0</v>
      </c>
      <c r="K73" s="7">
        <f>'Июль 2014'!J73+'СВОД 2014'!J73</f>
        <v>7.15</v>
      </c>
      <c r="L73" s="7">
        <f>'Август 2014'!J73+'СВОД 2014'!K73</f>
        <v>18.55</v>
      </c>
      <c r="M73" s="7">
        <f>'Сентябрь 2014'!J73+'СВОД 2014'!L73</f>
        <v>21.34</v>
      </c>
      <c r="N73" s="7">
        <f>'Октябрь 2014'!J73+'СВОД 2014'!M73</f>
        <v>21.34</v>
      </c>
      <c r="O73" s="7">
        <f>'Ноябрь 2014'!J73+'СВОД 2014'!N73</f>
        <v>21.34</v>
      </c>
      <c r="P73" s="7">
        <f>'Декабрь 2014'!J73+'СВОД 2014'!O73</f>
        <v>21.34</v>
      </c>
      <c r="Q73" s="74">
        <f>D73+'Январь 2014'!H73+'Февраль 2014'!H73+'Март 2014'!H73+'Апрель 2014'!H73+'Май 2014'!H73+'Июнь 2014'!H73+'Июль 2014'!H73+'Август 2014'!H73+'Сентябрь 2014'!H73+'Октябрь 2014'!H73+'Ноябрь 2014'!H73+'Декабрь 2014'!H73</f>
        <v>21.34</v>
      </c>
      <c r="R73" s="74">
        <f>'Январь 2014'!I73+'Февраль 2014'!I73+'Март 2014'!I73+'Апрель 2014'!I73+'Май 2014'!I73+'Июнь 2014'!I73+'Июль 2014'!I73+'Август 2014'!I73+'Сентябрь 2014'!I73+'Октябрь 2014'!I73+'Ноябрь 2014'!I73+'Декабрь 2014'!I73</f>
        <v>0</v>
      </c>
      <c r="S73" s="74">
        <f>'Январь 2014'!F73+'Февраль 2014'!F73+'Март 2014'!F73+'Апрель 2014'!F73+'Май 2014'!F73+'Июнь 2014'!F73+'Июль 2014'!F73+'Август 2014'!F73+'Сентябрь 2014'!F73+'Октябрь 2014'!F73+'Ноябрь 2014'!F73+'Декабрь 2014'!F73</f>
        <v>6.8900000000000006</v>
      </c>
      <c r="T73" s="74">
        <f t="shared" si="2"/>
        <v>21.34</v>
      </c>
      <c r="U73" s="113">
        <f t="shared" ref="U73:U136" si="3">T73-P73</f>
        <v>0</v>
      </c>
    </row>
    <row r="74" spans="1:21" ht="15.95" customHeight="1" x14ac:dyDescent="0.25">
      <c r="A74" s="81" t="s">
        <v>183</v>
      </c>
      <c r="B74" s="2">
        <v>59</v>
      </c>
      <c r="C74" s="18"/>
      <c r="D74" s="107">
        <f>'СВОД 2013'!N72</f>
        <v>0</v>
      </c>
      <c r="E74" s="7">
        <f>'Январь 2014'!J74+'СВОД 2014'!D74</f>
        <v>0</v>
      </c>
      <c r="F74" s="7">
        <f>'Февраль 2014'!J74+'СВОД 2014'!E74</f>
        <v>0</v>
      </c>
      <c r="G74" s="7">
        <f>'Март 2014'!J74+'СВОД 2014'!F74</f>
        <v>0</v>
      </c>
      <c r="H74" s="7">
        <f>'Апрель 2014'!J74+'СВОД 2014'!G74</f>
        <v>12.21</v>
      </c>
      <c r="I74" s="7">
        <f>'Май 2014'!J74+'СВОД 2014'!H74</f>
        <v>15.57</v>
      </c>
      <c r="J74" s="7">
        <f>'Июнь 2014'!J74+'СВОД 2014'!I74</f>
        <v>36.82</v>
      </c>
      <c r="K74" s="7">
        <f>'Июль 2014'!J74+'СВОД 2014'!J74</f>
        <v>175.53</v>
      </c>
      <c r="L74" s="7">
        <f>'Август 2014'!J74+'СВОД 2014'!K74</f>
        <v>321.72000000000003</v>
      </c>
      <c r="M74" s="7">
        <f>'Сентябрь 2014'!J74+'СВОД 2014'!L74</f>
        <v>63.490000000000066</v>
      </c>
      <c r="N74" s="7">
        <f>'Октябрь 2014'!J74+'СВОД 2014'!M74</f>
        <v>71.920000000000073</v>
      </c>
      <c r="O74" s="7">
        <f>'Ноябрь 2014'!J74+'СВОД 2014'!N74</f>
        <v>71.920000000000073</v>
      </c>
      <c r="P74" s="7">
        <f>'Декабрь 2014'!J74+'СВОД 2014'!O74</f>
        <v>71.920000000000073</v>
      </c>
      <c r="Q74" s="74">
        <f>D74+'Январь 2014'!H74+'Февраль 2014'!H74+'Март 2014'!H74+'Апрель 2014'!H74+'Май 2014'!H74+'Июнь 2014'!H74+'Июль 2014'!H74+'Август 2014'!H74+'Сентябрь 2014'!H74+'Октябрь 2014'!H74+'Ноябрь 2014'!H74+'Декабрь 2014'!H74</f>
        <v>360.19000000000005</v>
      </c>
      <c r="R74" s="74">
        <f>'Январь 2014'!I74+'Февраль 2014'!I74+'Март 2014'!I74+'Апрель 2014'!I74+'Май 2014'!I74+'Июнь 2014'!I74+'Июль 2014'!I74+'Август 2014'!I74+'Сентябрь 2014'!I74+'Октябрь 2014'!I74+'Ноябрь 2014'!I74+'Декабрь 2014'!I74</f>
        <v>288.27</v>
      </c>
      <c r="S74" s="74">
        <f>'Январь 2014'!F74+'Февраль 2014'!F74+'Март 2014'!F74+'Апрель 2014'!F74+'Май 2014'!F74+'Июнь 2014'!F74+'Июль 2014'!F74+'Август 2014'!F74+'Сентябрь 2014'!F74+'Октябрь 2014'!F74+'Ноябрь 2014'!F74+'Декабрь 2014'!F74</f>
        <v>116.35</v>
      </c>
      <c r="T74" s="74">
        <f t="shared" si="2"/>
        <v>71.920000000000073</v>
      </c>
      <c r="U74" s="113">
        <f t="shared" si="3"/>
        <v>0</v>
      </c>
    </row>
    <row r="75" spans="1:21" ht="15.95" customHeight="1" x14ac:dyDescent="0.25">
      <c r="A75" s="81"/>
      <c r="B75" s="2">
        <v>60</v>
      </c>
      <c r="C75" s="18"/>
      <c r="D75" s="107">
        <f>'СВОД 2013'!N73</f>
        <v>0</v>
      </c>
      <c r="E75" s="7">
        <f>'Январь 2014'!J75+'СВОД 2014'!D75</f>
        <v>0</v>
      </c>
      <c r="F75" s="7">
        <f>'Февраль 2014'!J75+'СВОД 2014'!E75</f>
        <v>0</v>
      </c>
      <c r="G75" s="7">
        <f>'Март 2014'!J75+'СВОД 2014'!F75</f>
        <v>0</v>
      </c>
      <c r="H75" s="7">
        <f>'Апрель 2014'!J75+'СВОД 2014'!G75</f>
        <v>0</v>
      </c>
      <c r="I75" s="7">
        <f>'Май 2014'!J75+'СВОД 2014'!H75</f>
        <v>0</v>
      </c>
      <c r="J75" s="7">
        <f>'Июнь 2014'!J75+'СВОД 2014'!I75</f>
        <v>0</v>
      </c>
      <c r="K75" s="7">
        <f>'Июль 2014'!J75+'СВОД 2014'!J75</f>
        <v>0</v>
      </c>
      <c r="L75" s="7">
        <f>'Август 2014'!J75+'СВОД 2014'!K75</f>
        <v>0</v>
      </c>
      <c r="M75" s="7">
        <f>'Сентябрь 2014'!J75+'СВОД 2014'!L75</f>
        <v>0</v>
      </c>
      <c r="N75" s="7">
        <f>'Октябрь 2014'!J75+'СВОД 2014'!M75</f>
        <v>0</v>
      </c>
      <c r="O75" s="7">
        <f>'Ноябрь 2014'!J75+'СВОД 2014'!N75</f>
        <v>0</v>
      </c>
      <c r="P75" s="7">
        <f>'Декабрь 2014'!J75+'СВОД 2014'!O75</f>
        <v>0</v>
      </c>
      <c r="Q75" s="74">
        <f>D75+'Январь 2014'!H75+'Февраль 2014'!H75+'Март 2014'!H75+'Апрель 2014'!H75+'Май 2014'!H75+'Июнь 2014'!H75+'Июль 2014'!H75+'Август 2014'!H75+'Сентябрь 2014'!H75+'Октябрь 2014'!H75+'Ноябрь 2014'!H75+'Декабрь 2014'!H75</f>
        <v>0</v>
      </c>
      <c r="R75" s="74">
        <f>'Январь 2014'!I75+'Февраль 2014'!I75+'Март 2014'!I75+'Апрель 2014'!I75+'Май 2014'!I75+'Июнь 2014'!I75+'Июль 2014'!I75+'Август 2014'!I75+'Сентябрь 2014'!I75+'Октябрь 2014'!I75+'Ноябрь 2014'!I75+'Декабрь 2014'!I75</f>
        <v>0</v>
      </c>
      <c r="S75" s="74">
        <f>'Январь 2014'!F75+'Февраль 2014'!F75+'Март 2014'!F75+'Апрель 2014'!F75+'Май 2014'!F75+'Июнь 2014'!F75+'Июль 2014'!F75+'Август 2014'!F75+'Сентябрь 2014'!F75+'Октябрь 2014'!F75+'Ноябрь 2014'!F75+'Декабрь 2014'!F75</f>
        <v>0</v>
      </c>
      <c r="T75" s="74">
        <f t="shared" si="2"/>
        <v>0</v>
      </c>
      <c r="U75" s="113">
        <f t="shared" si="3"/>
        <v>0</v>
      </c>
    </row>
    <row r="76" spans="1:21" ht="15.95" customHeight="1" x14ac:dyDescent="0.25">
      <c r="A76" s="81"/>
      <c r="B76" s="3">
        <v>61</v>
      </c>
      <c r="C76" s="18"/>
      <c r="D76" s="107">
        <f>'СВОД 2013'!N74</f>
        <v>0</v>
      </c>
      <c r="E76" s="7">
        <f>'Январь 2014'!J76+'СВОД 2014'!D76</f>
        <v>0</v>
      </c>
      <c r="F76" s="7">
        <f>'Февраль 2014'!J76+'СВОД 2014'!E76</f>
        <v>0</v>
      </c>
      <c r="G76" s="7">
        <f>'Март 2014'!J76+'СВОД 2014'!F76</f>
        <v>0</v>
      </c>
      <c r="H76" s="7">
        <f>'Апрель 2014'!J76+'СВОД 2014'!G76</f>
        <v>0</v>
      </c>
      <c r="I76" s="7">
        <f>'Май 2014'!J76+'СВОД 2014'!H76</f>
        <v>0</v>
      </c>
      <c r="J76" s="7">
        <f>'Июнь 2014'!J76+'СВОД 2014'!I76</f>
        <v>0</v>
      </c>
      <c r="K76" s="7">
        <f>'Июль 2014'!J76+'СВОД 2014'!J76</f>
        <v>0</v>
      </c>
      <c r="L76" s="7">
        <f>'Август 2014'!J76+'СВОД 2014'!K76</f>
        <v>0</v>
      </c>
      <c r="M76" s="7">
        <f>'Сентябрь 2014'!J76+'СВОД 2014'!L76</f>
        <v>0</v>
      </c>
      <c r="N76" s="7">
        <f>'Октябрь 2014'!J76+'СВОД 2014'!M76</f>
        <v>0</v>
      </c>
      <c r="O76" s="7">
        <f>'Ноябрь 2014'!J76+'СВОД 2014'!N76</f>
        <v>0</v>
      </c>
      <c r="P76" s="7">
        <f>'Декабрь 2014'!J76+'СВОД 2014'!O76</f>
        <v>0</v>
      </c>
      <c r="Q76" s="74">
        <f>D76+'Январь 2014'!H76+'Февраль 2014'!H76+'Март 2014'!H76+'Апрель 2014'!H76+'Май 2014'!H76+'Июнь 2014'!H76+'Июль 2014'!H76+'Август 2014'!H76+'Сентябрь 2014'!H76+'Октябрь 2014'!H76+'Ноябрь 2014'!H76+'Декабрь 2014'!H76</f>
        <v>0</v>
      </c>
      <c r="R76" s="74">
        <f>'Январь 2014'!I76+'Февраль 2014'!I76+'Март 2014'!I76+'Апрель 2014'!I76+'Май 2014'!I76+'Июнь 2014'!I76+'Июль 2014'!I76+'Август 2014'!I76+'Сентябрь 2014'!I76+'Октябрь 2014'!I76+'Ноябрь 2014'!I76+'Декабрь 2014'!I76</f>
        <v>0</v>
      </c>
      <c r="S76" s="74">
        <f>'Январь 2014'!F76+'Февраль 2014'!F76+'Март 2014'!F76+'Апрель 2014'!F76+'Май 2014'!F76+'Июнь 2014'!F76+'Июль 2014'!F76+'Август 2014'!F76+'Сентябрь 2014'!F76+'Октябрь 2014'!F76+'Ноябрь 2014'!F76+'Декабрь 2014'!F76</f>
        <v>0</v>
      </c>
      <c r="T76" s="74">
        <f t="shared" si="2"/>
        <v>0</v>
      </c>
      <c r="U76" s="113">
        <f t="shared" si="3"/>
        <v>0</v>
      </c>
    </row>
    <row r="77" spans="1:21" ht="15.95" customHeight="1" x14ac:dyDescent="0.25">
      <c r="A77" s="81"/>
      <c r="B77" s="3">
        <v>62</v>
      </c>
      <c r="C77" s="18"/>
      <c r="D77" s="107">
        <f>'СВОД 2013'!N75</f>
        <v>0</v>
      </c>
      <c r="E77" s="7">
        <f>'Январь 2014'!J77+'СВОД 2014'!D77</f>
        <v>0</v>
      </c>
      <c r="F77" s="7">
        <f>'Февраль 2014'!J77+'СВОД 2014'!E77</f>
        <v>0</v>
      </c>
      <c r="G77" s="7">
        <f>'Март 2014'!J77+'СВОД 2014'!F77</f>
        <v>0</v>
      </c>
      <c r="H77" s="7">
        <f>'Апрель 2014'!J77+'СВОД 2014'!G77</f>
        <v>0</v>
      </c>
      <c r="I77" s="7">
        <f>'Май 2014'!J77+'СВОД 2014'!H77</f>
        <v>0</v>
      </c>
      <c r="J77" s="7">
        <f>'Июнь 2014'!J77+'СВОД 2014'!I77</f>
        <v>0</v>
      </c>
      <c r="K77" s="7">
        <f>'Июль 2014'!J77+'СВОД 2014'!J77</f>
        <v>0</v>
      </c>
      <c r="L77" s="7">
        <f>'Август 2014'!J77+'СВОД 2014'!K77</f>
        <v>0</v>
      </c>
      <c r="M77" s="7">
        <f>'Сентябрь 2014'!J77+'СВОД 2014'!L77</f>
        <v>0</v>
      </c>
      <c r="N77" s="7">
        <f>'Октябрь 2014'!J77+'СВОД 2014'!M77</f>
        <v>0</v>
      </c>
      <c r="O77" s="7">
        <f>'Ноябрь 2014'!J77+'СВОД 2014'!N77</f>
        <v>0</v>
      </c>
      <c r="P77" s="7">
        <f>'Декабрь 2014'!J77+'СВОД 2014'!O77</f>
        <v>0</v>
      </c>
      <c r="Q77" s="74">
        <f>D77+'Январь 2014'!H77+'Февраль 2014'!H77+'Март 2014'!H77+'Апрель 2014'!H77+'Май 2014'!H77+'Июнь 2014'!H77+'Июль 2014'!H77+'Август 2014'!H77+'Сентябрь 2014'!H77+'Октябрь 2014'!H77+'Ноябрь 2014'!H77+'Декабрь 2014'!H77</f>
        <v>0</v>
      </c>
      <c r="R77" s="74">
        <f>'Январь 2014'!I77+'Февраль 2014'!I77+'Март 2014'!I77+'Апрель 2014'!I77+'Май 2014'!I77+'Июнь 2014'!I77+'Июль 2014'!I77+'Август 2014'!I77+'Сентябрь 2014'!I77+'Октябрь 2014'!I77+'Ноябрь 2014'!I77+'Декабрь 2014'!I77</f>
        <v>0</v>
      </c>
      <c r="S77" s="74">
        <f>'Январь 2014'!F77+'Февраль 2014'!F77+'Март 2014'!F77+'Апрель 2014'!F77+'Май 2014'!F77+'Июнь 2014'!F77+'Июль 2014'!F77+'Август 2014'!F77+'Сентябрь 2014'!F77+'Октябрь 2014'!F77+'Ноябрь 2014'!F77+'Декабрь 2014'!F77</f>
        <v>0</v>
      </c>
      <c r="T77" s="74">
        <f t="shared" si="2"/>
        <v>0</v>
      </c>
      <c r="U77" s="113">
        <f t="shared" si="3"/>
        <v>0</v>
      </c>
    </row>
    <row r="78" spans="1:21" ht="15.95" customHeight="1" x14ac:dyDescent="0.25">
      <c r="A78" s="81" t="s">
        <v>200</v>
      </c>
      <c r="B78" s="3">
        <v>62</v>
      </c>
      <c r="C78" s="3" t="s">
        <v>120</v>
      </c>
      <c r="D78" s="10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f>'Сентябрь 2014'!J78+'СВОД 2014'!L78</f>
        <v>1.86</v>
      </c>
      <c r="N78" s="7">
        <f>'Октябрь 2014'!J78+'СВОД 2014'!M78</f>
        <v>4.71</v>
      </c>
      <c r="O78" s="7">
        <f>'Ноябрь 2014'!J78+'СВОД 2014'!N78</f>
        <v>4.71</v>
      </c>
      <c r="P78" s="7">
        <f>'Декабрь 2014'!J78+'СВОД 2014'!O78</f>
        <v>4.71</v>
      </c>
      <c r="Q78" s="74">
        <f>D78+'Январь 2014'!H78+'Февраль 2014'!H78+'Март 2014'!H78+'Апрель 2014'!H78+'Май 2014'!H78+'Июнь 2014'!H78+'Июль 2014'!H78+'Август 2014'!H78+'Сентябрь 2014'!H78+'Октябрь 2014'!H78+'Ноябрь 2014'!H78+'Декабрь 2014'!H78</f>
        <v>4.71</v>
      </c>
      <c r="R78" s="74">
        <f>'Январь 2014'!I78+'Февраль 2014'!I78+'Март 2014'!I78+'Апрель 2014'!I78+'Май 2014'!I78+'Июнь 2014'!I78+'Июль 2014'!I78+'Август 2014'!I78+'Сентябрь 2014'!I78+'Октябрь 2014'!I78+'Ноябрь 2014'!I78+'Декабрь 2014'!I78</f>
        <v>0</v>
      </c>
      <c r="S78" s="74">
        <f>'Январь 2014'!F78+'Февраль 2014'!F78+'Март 2014'!F78+'Апрель 2014'!F78+'Май 2014'!F78+'Июнь 2014'!F78+'Июль 2014'!F78+'Август 2014'!F78+'Сентябрь 2014'!F78+'Октябрь 2014'!F78+'Ноябрь 2014'!F78+'Декабрь 2014'!F78</f>
        <v>1.52</v>
      </c>
      <c r="T78" s="74">
        <f t="shared" ref="T78" si="4">Q78-R78</f>
        <v>4.71</v>
      </c>
      <c r="U78" s="113">
        <f t="shared" si="3"/>
        <v>0</v>
      </c>
    </row>
    <row r="79" spans="1:21" ht="15.95" customHeight="1" x14ac:dyDescent="0.25">
      <c r="A79" s="81"/>
      <c r="B79" s="2">
        <v>63</v>
      </c>
      <c r="C79" s="18"/>
      <c r="D79" s="107">
        <f>'СВОД 2013'!N76</f>
        <v>0</v>
      </c>
      <c r="E79" s="7">
        <f>'Январь 2014'!J79+'СВОД 2014'!D79</f>
        <v>0</v>
      </c>
      <c r="F79" s="7">
        <f>'Февраль 2014'!J79+'СВОД 2014'!E79</f>
        <v>0</v>
      </c>
      <c r="G79" s="7">
        <f>'Март 2014'!J79+'СВОД 2014'!F79</f>
        <v>0</v>
      </c>
      <c r="H79" s="7">
        <f>'Апрель 2014'!J79+'СВОД 2014'!G79</f>
        <v>0</v>
      </c>
      <c r="I79" s="7">
        <f>'Май 2014'!J79+'СВОД 2014'!H79</f>
        <v>0</v>
      </c>
      <c r="J79" s="7">
        <f>'Июнь 2014'!J79+'СВОД 2014'!I79</f>
        <v>0</v>
      </c>
      <c r="K79" s="7">
        <f>'Июль 2014'!J79+'СВОД 2014'!J79</f>
        <v>0</v>
      </c>
      <c r="L79" s="7">
        <f>'Август 2014'!J79+'СВОД 2014'!K79</f>
        <v>0</v>
      </c>
      <c r="M79" s="7">
        <f>'Сентябрь 2014'!J79+'СВОД 2014'!L79</f>
        <v>0</v>
      </c>
      <c r="N79" s="7">
        <f>'Октябрь 2014'!J79+'СВОД 2014'!M79</f>
        <v>0</v>
      </c>
      <c r="O79" s="7">
        <f>'Ноябрь 2014'!J79+'СВОД 2014'!N79</f>
        <v>0</v>
      </c>
      <c r="P79" s="7">
        <f>'Декабрь 2014'!J79+'СВОД 2014'!O79</f>
        <v>0</v>
      </c>
      <c r="Q79" s="74">
        <f>D79+'Январь 2014'!H79+'Февраль 2014'!H79+'Март 2014'!H79+'Апрель 2014'!H79+'Май 2014'!H79+'Июнь 2014'!H79+'Июль 2014'!H79+'Август 2014'!H79+'Сентябрь 2014'!H79+'Октябрь 2014'!H79+'Ноябрь 2014'!H79+'Декабрь 2014'!H79</f>
        <v>0</v>
      </c>
      <c r="R79" s="74">
        <f>'Январь 2014'!I79+'Февраль 2014'!I79+'Март 2014'!I79+'Апрель 2014'!I79+'Май 2014'!I79+'Июнь 2014'!I79+'Июль 2014'!I79+'Август 2014'!I79+'Сентябрь 2014'!I79+'Октябрь 2014'!I79+'Ноябрь 2014'!I79+'Декабрь 2014'!I79</f>
        <v>0</v>
      </c>
      <c r="S79" s="74">
        <f>'Январь 2014'!F79+'Февраль 2014'!F79+'Март 2014'!F79+'Апрель 2014'!F79+'Май 2014'!F79+'Июнь 2014'!F79+'Июль 2014'!F79+'Август 2014'!F79+'Сентябрь 2014'!F79+'Октябрь 2014'!F79+'Ноябрь 2014'!F79+'Декабрь 2014'!F79</f>
        <v>0</v>
      </c>
      <c r="T79" s="74">
        <f t="shared" si="2"/>
        <v>0</v>
      </c>
      <c r="U79" s="113">
        <f t="shared" si="3"/>
        <v>0</v>
      </c>
    </row>
    <row r="80" spans="1:21" ht="15.95" customHeight="1" x14ac:dyDescent="0.25">
      <c r="A80" s="81"/>
      <c r="B80" s="2">
        <v>64</v>
      </c>
      <c r="C80" s="18"/>
      <c r="D80" s="107">
        <f>'СВОД 2013'!N77</f>
        <v>0</v>
      </c>
      <c r="E80" s="7">
        <f>'Январь 2014'!J80+'СВОД 2014'!D80</f>
        <v>0</v>
      </c>
      <c r="F80" s="7">
        <f>'Февраль 2014'!J80+'СВОД 2014'!E80</f>
        <v>0</v>
      </c>
      <c r="G80" s="7">
        <f>'Март 2014'!J80+'СВОД 2014'!F80</f>
        <v>0</v>
      </c>
      <c r="H80" s="7">
        <f>'Апрель 2014'!J80+'СВОД 2014'!G80</f>
        <v>0</v>
      </c>
      <c r="I80" s="7">
        <f>'Май 2014'!J80+'СВОД 2014'!H80</f>
        <v>0</v>
      </c>
      <c r="J80" s="7">
        <f>'Июнь 2014'!J80+'СВОД 2014'!I80</f>
        <v>0</v>
      </c>
      <c r="K80" s="7">
        <f>'Июль 2014'!J80+'СВОД 2014'!J80</f>
        <v>0</v>
      </c>
      <c r="L80" s="7">
        <f>'Август 2014'!J80+'СВОД 2014'!K80</f>
        <v>0</v>
      </c>
      <c r="M80" s="7">
        <f>'Сентябрь 2014'!J80+'СВОД 2014'!L80</f>
        <v>0</v>
      </c>
      <c r="N80" s="7">
        <f>'Октябрь 2014'!J80+'СВОД 2014'!M80</f>
        <v>0</v>
      </c>
      <c r="O80" s="7">
        <f>'Ноябрь 2014'!J80+'СВОД 2014'!N80</f>
        <v>0</v>
      </c>
      <c r="P80" s="7">
        <f>'Декабрь 2014'!J80+'СВОД 2014'!O80</f>
        <v>0</v>
      </c>
      <c r="Q80" s="74">
        <f>D80+'Январь 2014'!H80+'Февраль 2014'!H80+'Март 2014'!H80+'Апрель 2014'!H80+'Май 2014'!H80+'Июнь 2014'!H80+'Июль 2014'!H80+'Август 2014'!H80+'Сентябрь 2014'!H80+'Октябрь 2014'!H80+'Ноябрь 2014'!H80+'Декабрь 2014'!H80</f>
        <v>0</v>
      </c>
      <c r="R80" s="74">
        <f>'Январь 2014'!I80+'Февраль 2014'!I80+'Март 2014'!I80+'Апрель 2014'!I80+'Май 2014'!I80+'Июнь 2014'!I80+'Июль 2014'!I80+'Август 2014'!I80+'Сентябрь 2014'!I80+'Октябрь 2014'!I80+'Ноябрь 2014'!I80+'Декабрь 2014'!I80</f>
        <v>0</v>
      </c>
      <c r="S80" s="74">
        <f>'Январь 2014'!F80+'Февраль 2014'!F80+'Март 2014'!F80+'Апрель 2014'!F80+'Май 2014'!F80+'Июнь 2014'!F80+'Июль 2014'!F80+'Август 2014'!F80+'Сентябрь 2014'!F80+'Октябрь 2014'!F80+'Ноябрь 2014'!F80+'Декабрь 2014'!F80</f>
        <v>0</v>
      </c>
      <c r="T80" s="74">
        <f t="shared" si="2"/>
        <v>0</v>
      </c>
      <c r="U80" s="113">
        <f t="shared" si="3"/>
        <v>0</v>
      </c>
    </row>
    <row r="81" spans="1:21" ht="15.95" customHeight="1" x14ac:dyDescent="0.25">
      <c r="A81" s="81"/>
      <c r="B81" s="3">
        <v>65</v>
      </c>
      <c r="C81" s="18"/>
      <c r="D81" s="107">
        <f>'СВОД 2013'!N78</f>
        <v>0</v>
      </c>
      <c r="E81" s="7">
        <f>'Январь 2014'!J81+'СВОД 2014'!D81</f>
        <v>0</v>
      </c>
      <c r="F81" s="7">
        <f>'Февраль 2014'!J81+'СВОД 2014'!E81</f>
        <v>0</v>
      </c>
      <c r="G81" s="7">
        <f>'Март 2014'!J81+'СВОД 2014'!F81</f>
        <v>0</v>
      </c>
      <c r="H81" s="7">
        <f>'Апрель 2014'!J81+'СВОД 2014'!G81</f>
        <v>0</v>
      </c>
      <c r="I81" s="7">
        <f>'Май 2014'!J81+'СВОД 2014'!H81</f>
        <v>0</v>
      </c>
      <c r="J81" s="7">
        <f>'Июнь 2014'!J81+'СВОД 2014'!I81</f>
        <v>0</v>
      </c>
      <c r="K81" s="7">
        <f>'Июль 2014'!J81+'СВОД 2014'!J81</f>
        <v>0</v>
      </c>
      <c r="L81" s="7">
        <f>'Август 2014'!J81+'СВОД 2014'!K81</f>
        <v>0</v>
      </c>
      <c r="M81" s="7">
        <f>'Сентябрь 2014'!J81+'СВОД 2014'!L81</f>
        <v>0</v>
      </c>
      <c r="N81" s="7">
        <f>'Октябрь 2014'!J81+'СВОД 2014'!M81</f>
        <v>0</v>
      </c>
      <c r="O81" s="7">
        <f>'Ноябрь 2014'!J81+'СВОД 2014'!N81</f>
        <v>0</v>
      </c>
      <c r="P81" s="7">
        <f>'Декабрь 2014'!J81+'СВОД 2014'!O81</f>
        <v>0</v>
      </c>
      <c r="Q81" s="74">
        <f>D81+'Январь 2014'!H81+'Февраль 2014'!H81+'Март 2014'!H81+'Апрель 2014'!H81+'Май 2014'!H81+'Июнь 2014'!H81+'Июль 2014'!H81+'Август 2014'!H81+'Сентябрь 2014'!H81+'Октябрь 2014'!H81+'Ноябрь 2014'!H81+'Декабрь 2014'!H81</f>
        <v>0</v>
      </c>
      <c r="R81" s="74">
        <f>'Январь 2014'!I81+'Февраль 2014'!I81+'Март 2014'!I81+'Апрель 2014'!I81+'Май 2014'!I81+'Июнь 2014'!I81+'Июль 2014'!I81+'Август 2014'!I81+'Сентябрь 2014'!I81+'Октябрь 2014'!I81+'Ноябрь 2014'!I81+'Декабрь 2014'!I81</f>
        <v>0</v>
      </c>
      <c r="S81" s="74">
        <f>'Январь 2014'!F81+'Февраль 2014'!F81+'Март 2014'!F81+'Апрель 2014'!F81+'Май 2014'!F81+'Июнь 2014'!F81+'Июль 2014'!F81+'Август 2014'!F81+'Сентябрь 2014'!F81+'Октябрь 2014'!F81+'Ноябрь 2014'!F81+'Декабрь 2014'!F81</f>
        <v>0</v>
      </c>
      <c r="T81" s="74">
        <f t="shared" si="2"/>
        <v>0</v>
      </c>
      <c r="U81" s="113">
        <f t="shared" si="3"/>
        <v>0</v>
      </c>
    </row>
    <row r="82" spans="1:21" ht="15.95" customHeight="1" x14ac:dyDescent="0.25">
      <c r="A82" s="81"/>
      <c r="B82" s="3">
        <v>66</v>
      </c>
      <c r="C82" s="18"/>
      <c r="D82" s="107">
        <f>'СВОД 2013'!N79</f>
        <v>0</v>
      </c>
      <c r="E82" s="7">
        <f>'Январь 2014'!J82+'СВОД 2014'!D82</f>
        <v>0</v>
      </c>
      <c r="F82" s="7">
        <f>'Февраль 2014'!J82+'СВОД 2014'!E82</f>
        <v>0</v>
      </c>
      <c r="G82" s="7">
        <f>'Март 2014'!J82+'СВОД 2014'!F82</f>
        <v>0</v>
      </c>
      <c r="H82" s="7">
        <f>'Апрель 2014'!J82+'СВОД 2014'!G82</f>
        <v>0</v>
      </c>
      <c r="I82" s="7">
        <f>'Май 2014'!J82+'СВОД 2014'!H82</f>
        <v>0</v>
      </c>
      <c r="J82" s="7">
        <f>'Июнь 2014'!J82+'СВОД 2014'!I82</f>
        <v>0</v>
      </c>
      <c r="K82" s="7">
        <f>'Июль 2014'!J82+'СВОД 2014'!J82</f>
        <v>0</v>
      </c>
      <c r="L82" s="7">
        <f>'Август 2014'!J82+'СВОД 2014'!K82</f>
        <v>0</v>
      </c>
      <c r="M82" s="7">
        <f>'Сентябрь 2014'!J82+'СВОД 2014'!L82</f>
        <v>0</v>
      </c>
      <c r="N82" s="7">
        <f>'Октябрь 2014'!J82+'СВОД 2014'!M82</f>
        <v>0</v>
      </c>
      <c r="O82" s="7">
        <f>'Ноябрь 2014'!J82+'СВОД 2014'!N82</f>
        <v>0</v>
      </c>
      <c r="P82" s="7">
        <f>'Декабрь 2014'!J82+'СВОД 2014'!O82</f>
        <v>0</v>
      </c>
      <c r="Q82" s="74">
        <f>D82+'Январь 2014'!H82+'Февраль 2014'!H82+'Март 2014'!H82+'Апрель 2014'!H82+'Май 2014'!H82+'Июнь 2014'!H82+'Июль 2014'!H82+'Август 2014'!H82+'Сентябрь 2014'!H82+'Октябрь 2014'!H82+'Ноябрь 2014'!H82+'Декабрь 2014'!H82</f>
        <v>0</v>
      </c>
      <c r="R82" s="74">
        <f>'Январь 2014'!I82+'Февраль 2014'!I82+'Март 2014'!I82+'Апрель 2014'!I82+'Май 2014'!I82+'Июнь 2014'!I82+'Июль 2014'!I82+'Август 2014'!I82+'Сентябрь 2014'!I82+'Октябрь 2014'!I82+'Ноябрь 2014'!I82+'Декабрь 2014'!I82</f>
        <v>0</v>
      </c>
      <c r="S82" s="74">
        <f>'Январь 2014'!F82+'Февраль 2014'!F82+'Март 2014'!F82+'Апрель 2014'!F82+'Май 2014'!F82+'Июнь 2014'!F82+'Июль 2014'!F82+'Август 2014'!F82+'Сентябрь 2014'!F82+'Октябрь 2014'!F82+'Ноябрь 2014'!F82+'Декабрь 2014'!F82</f>
        <v>0</v>
      </c>
      <c r="T82" s="74">
        <f t="shared" si="2"/>
        <v>0</v>
      </c>
      <c r="U82" s="113">
        <f t="shared" si="3"/>
        <v>0</v>
      </c>
    </row>
    <row r="83" spans="1:21" ht="15.95" customHeight="1" x14ac:dyDescent="0.25">
      <c r="A83" s="81"/>
      <c r="B83" s="2">
        <v>67</v>
      </c>
      <c r="C83" s="18"/>
      <c r="D83" s="107">
        <f>'СВОД 2013'!N80</f>
        <v>0</v>
      </c>
      <c r="E83" s="7">
        <f>'Январь 2014'!J83+'СВОД 2014'!D83</f>
        <v>0</v>
      </c>
      <c r="F83" s="7">
        <f>'Февраль 2014'!J83+'СВОД 2014'!E83</f>
        <v>0</v>
      </c>
      <c r="G83" s="7">
        <f>'Март 2014'!J83+'СВОД 2014'!F83</f>
        <v>0</v>
      </c>
      <c r="H83" s="7">
        <f>'Апрель 2014'!J83+'СВОД 2014'!G83</f>
        <v>0</v>
      </c>
      <c r="I83" s="7">
        <f>'Май 2014'!J83+'СВОД 2014'!H83</f>
        <v>0</v>
      </c>
      <c r="J83" s="7">
        <f>'Июнь 2014'!J83+'СВОД 2014'!I83</f>
        <v>0</v>
      </c>
      <c r="K83" s="7">
        <f>'Июль 2014'!J83+'СВОД 2014'!J83</f>
        <v>0</v>
      </c>
      <c r="L83" s="7">
        <f>'Август 2014'!J83+'СВОД 2014'!K83</f>
        <v>0</v>
      </c>
      <c r="M83" s="7">
        <f>'Сентябрь 2014'!J83+'СВОД 2014'!L83</f>
        <v>0</v>
      </c>
      <c r="N83" s="7">
        <f>'Октябрь 2014'!J83+'СВОД 2014'!M83</f>
        <v>0</v>
      </c>
      <c r="O83" s="7">
        <f>'Ноябрь 2014'!J83+'СВОД 2014'!N83</f>
        <v>0</v>
      </c>
      <c r="P83" s="7">
        <f>'Декабрь 2014'!J83+'СВОД 2014'!O83</f>
        <v>0</v>
      </c>
      <c r="Q83" s="74">
        <f>D83+'Январь 2014'!H83+'Февраль 2014'!H83+'Март 2014'!H83+'Апрель 2014'!H83+'Май 2014'!H83+'Июнь 2014'!H83+'Июль 2014'!H83+'Август 2014'!H83+'Сентябрь 2014'!H83+'Октябрь 2014'!H83+'Ноябрь 2014'!H83+'Декабрь 2014'!H83</f>
        <v>0</v>
      </c>
      <c r="R83" s="74">
        <f>'Январь 2014'!I83+'Февраль 2014'!I83+'Март 2014'!I83+'Апрель 2014'!I83+'Май 2014'!I83+'Июнь 2014'!I83+'Июль 2014'!I83+'Август 2014'!I83+'Сентябрь 2014'!I83+'Октябрь 2014'!I83+'Ноябрь 2014'!I83+'Декабрь 2014'!I83</f>
        <v>0</v>
      </c>
      <c r="S83" s="74">
        <f>'Январь 2014'!F83+'Февраль 2014'!F83+'Март 2014'!F83+'Апрель 2014'!F83+'Май 2014'!F83+'Июнь 2014'!F83+'Июль 2014'!F83+'Август 2014'!F83+'Сентябрь 2014'!F83+'Октябрь 2014'!F83+'Ноябрь 2014'!F83+'Декабрь 2014'!F83</f>
        <v>0</v>
      </c>
      <c r="T83" s="74">
        <f t="shared" si="2"/>
        <v>0</v>
      </c>
      <c r="U83" s="113">
        <f t="shared" si="3"/>
        <v>0</v>
      </c>
    </row>
    <row r="84" spans="1:21" ht="15.95" customHeight="1" x14ac:dyDescent="0.25">
      <c r="A84" s="81"/>
      <c r="B84" s="2">
        <v>68</v>
      </c>
      <c r="C84" s="18"/>
      <c r="D84" s="107">
        <f>'СВОД 2013'!N81</f>
        <v>0</v>
      </c>
      <c r="E84" s="7">
        <f>'Январь 2014'!J84+'СВОД 2014'!D84</f>
        <v>0</v>
      </c>
      <c r="F84" s="7">
        <f>'Февраль 2014'!J84+'СВОД 2014'!E84</f>
        <v>0</v>
      </c>
      <c r="G84" s="7">
        <f>'Март 2014'!J84+'СВОД 2014'!F84</f>
        <v>0</v>
      </c>
      <c r="H84" s="7">
        <f>'Апрель 2014'!J84+'СВОД 2014'!G84</f>
        <v>0</v>
      </c>
      <c r="I84" s="7">
        <f>'Май 2014'!J84+'СВОД 2014'!H84</f>
        <v>0</v>
      </c>
      <c r="J84" s="7">
        <f>'Июнь 2014'!J84+'СВОД 2014'!I84</f>
        <v>0</v>
      </c>
      <c r="K84" s="7">
        <f>'Июль 2014'!J84+'СВОД 2014'!J84</f>
        <v>0</v>
      </c>
      <c r="L84" s="7">
        <f>'Август 2014'!J84+'СВОД 2014'!K84</f>
        <v>0</v>
      </c>
      <c r="M84" s="7">
        <f>'Сентябрь 2014'!J84+'СВОД 2014'!L84</f>
        <v>0</v>
      </c>
      <c r="N84" s="7">
        <f>'Октябрь 2014'!J84+'СВОД 2014'!M84</f>
        <v>0</v>
      </c>
      <c r="O84" s="7">
        <f>'Ноябрь 2014'!J84+'СВОД 2014'!N84</f>
        <v>0</v>
      </c>
      <c r="P84" s="7">
        <f>'Декабрь 2014'!J84+'СВОД 2014'!O84</f>
        <v>0</v>
      </c>
      <c r="Q84" s="74">
        <f>D84+'Январь 2014'!H84+'Февраль 2014'!H84+'Март 2014'!H84+'Апрель 2014'!H84+'Май 2014'!H84+'Июнь 2014'!H84+'Июль 2014'!H84+'Август 2014'!H84+'Сентябрь 2014'!H84+'Октябрь 2014'!H84+'Ноябрь 2014'!H84+'Декабрь 2014'!H84</f>
        <v>0</v>
      </c>
      <c r="R84" s="74">
        <f>'Январь 2014'!I84+'Февраль 2014'!I84+'Март 2014'!I84+'Апрель 2014'!I84+'Май 2014'!I84+'Июнь 2014'!I84+'Июль 2014'!I84+'Август 2014'!I84+'Сентябрь 2014'!I84+'Октябрь 2014'!I84+'Ноябрь 2014'!I84+'Декабрь 2014'!I84</f>
        <v>0</v>
      </c>
      <c r="S84" s="74">
        <f>'Январь 2014'!F84+'Февраль 2014'!F84+'Март 2014'!F84+'Апрель 2014'!F84+'Май 2014'!F84+'Июнь 2014'!F84+'Июль 2014'!F84+'Август 2014'!F84+'Сентябрь 2014'!F84+'Октябрь 2014'!F84+'Ноябрь 2014'!F84+'Декабрь 2014'!F84</f>
        <v>0</v>
      </c>
      <c r="T84" s="74">
        <f t="shared" si="2"/>
        <v>0</v>
      </c>
      <c r="U84" s="113">
        <f t="shared" si="3"/>
        <v>0</v>
      </c>
    </row>
    <row r="85" spans="1:21" ht="15.95" customHeight="1" x14ac:dyDescent="0.25">
      <c r="A85" s="81"/>
      <c r="B85" s="3">
        <v>69</v>
      </c>
      <c r="C85" s="18"/>
      <c r="D85" s="107">
        <f>'СВОД 2013'!N82</f>
        <v>0</v>
      </c>
      <c r="E85" s="7">
        <f>'Январь 2014'!J85+'СВОД 2014'!D85</f>
        <v>0</v>
      </c>
      <c r="F85" s="7">
        <f>'Февраль 2014'!J85+'СВОД 2014'!E85</f>
        <v>0</v>
      </c>
      <c r="G85" s="7">
        <f>'Март 2014'!J85+'СВОД 2014'!F85</f>
        <v>0</v>
      </c>
      <c r="H85" s="7">
        <f>'Апрель 2014'!J85+'СВОД 2014'!G85</f>
        <v>0</v>
      </c>
      <c r="I85" s="7">
        <f>'Май 2014'!J85+'СВОД 2014'!H85</f>
        <v>0</v>
      </c>
      <c r="J85" s="7">
        <f>'Июнь 2014'!J85+'СВОД 2014'!I85</f>
        <v>0</v>
      </c>
      <c r="K85" s="7">
        <f>'Июль 2014'!J85+'СВОД 2014'!J85</f>
        <v>0</v>
      </c>
      <c r="L85" s="7">
        <f>'Август 2014'!J85+'СВОД 2014'!K85</f>
        <v>0</v>
      </c>
      <c r="M85" s="7">
        <f>'Сентябрь 2014'!J85+'СВОД 2014'!L85</f>
        <v>0</v>
      </c>
      <c r="N85" s="7">
        <f>'Октябрь 2014'!J85+'СВОД 2014'!M85</f>
        <v>0</v>
      </c>
      <c r="O85" s="7">
        <f>'Ноябрь 2014'!J85+'СВОД 2014'!N85</f>
        <v>0</v>
      </c>
      <c r="P85" s="7">
        <f>'Декабрь 2014'!J85+'СВОД 2014'!O85</f>
        <v>0</v>
      </c>
      <c r="Q85" s="74">
        <f>D85+'Январь 2014'!H85+'Февраль 2014'!H85+'Март 2014'!H85+'Апрель 2014'!H85+'Май 2014'!H85+'Июнь 2014'!H85+'Июль 2014'!H85+'Август 2014'!H85+'Сентябрь 2014'!H85+'Октябрь 2014'!H85+'Ноябрь 2014'!H85+'Декабрь 2014'!H85</f>
        <v>0</v>
      </c>
      <c r="R85" s="74">
        <f>'Январь 2014'!I85+'Февраль 2014'!I85+'Март 2014'!I85+'Апрель 2014'!I85+'Май 2014'!I85+'Июнь 2014'!I85+'Июль 2014'!I85+'Август 2014'!I85+'Сентябрь 2014'!I85+'Октябрь 2014'!I85+'Ноябрь 2014'!I85+'Декабрь 2014'!I85</f>
        <v>0</v>
      </c>
      <c r="S85" s="74">
        <f>'Январь 2014'!F85+'Февраль 2014'!F85+'Март 2014'!F85+'Апрель 2014'!F85+'Май 2014'!F85+'Июнь 2014'!F85+'Июль 2014'!F85+'Август 2014'!F85+'Сентябрь 2014'!F85+'Октябрь 2014'!F85+'Ноябрь 2014'!F85+'Декабрь 2014'!F85</f>
        <v>0</v>
      </c>
      <c r="T85" s="74">
        <f t="shared" si="2"/>
        <v>0</v>
      </c>
      <c r="U85" s="113">
        <f t="shared" si="3"/>
        <v>0</v>
      </c>
    </row>
    <row r="86" spans="1:21" ht="15.95" customHeight="1" x14ac:dyDescent="0.25">
      <c r="A86" s="81"/>
      <c r="B86" s="3">
        <v>70</v>
      </c>
      <c r="C86" s="18"/>
      <c r="D86" s="107">
        <f>'СВОД 2013'!N83</f>
        <v>0</v>
      </c>
      <c r="E86" s="7">
        <f>'Январь 2014'!J86+'СВОД 2014'!D86</f>
        <v>0</v>
      </c>
      <c r="F86" s="7">
        <f>'Февраль 2014'!J86+'СВОД 2014'!E86</f>
        <v>0</v>
      </c>
      <c r="G86" s="7">
        <f>'Март 2014'!J86+'СВОД 2014'!F86</f>
        <v>0</v>
      </c>
      <c r="H86" s="7">
        <f>'Апрель 2014'!J86+'СВОД 2014'!G86</f>
        <v>0</v>
      </c>
      <c r="I86" s="7">
        <f>'Май 2014'!J86+'СВОД 2014'!H86</f>
        <v>0</v>
      </c>
      <c r="J86" s="7">
        <f>'Июнь 2014'!J86+'СВОД 2014'!I86</f>
        <v>0</v>
      </c>
      <c r="K86" s="7">
        <f>'Июль 2014'!J86+'СВОД 2014'!J86</f>
        <v>0</v>
      </c>
      <c r="L86" s="7">
        <f>'Август 2014'!J86+'СВОД 2014'!K86</f>
        <v>0</v>
      </c>
      <c r="M86" s="7">
        <f>'Сентябрь 2014'!J86+'СВОД 2014'!L86</f>
        <v>0</v>
      </c>
      <c r="N86" s="7">
        <f>'Октябрь 2014'!J86+'СВОД 2014'!M86</f>
        <v>0</v>
      </c>
      <c r="O86" s="7">
        <f>'Ноябрь 2014'!J86+'СВОД 2014'!N86</f>
        <v>0</v>
      </c>
      <c r="P86" s="7">
        <f>'Декабрь 2014'!J86+'СВОД 2014'!O86</f>
        <v>0</v>
      </c>
      <c r="Q86" s="74">
        <f>D86+'Январь 2014'!H86+'Февраль 2014'!H86+'Март 2014'!H86+'Апрель 2014'!H86+'Май 2014'!H86+'Июнь 2014'!H86+'Июль 2014'!H86+'Август 2014'!H86+'Сентябрь 2014'!H86+'Октябрь 2014'!H86+'Ноябрь 2014'!H86+'Декабрь 2014'!H86</f>
        <v>0</v>
      </c>
      <c r="R86" s="74">
        <f>'Январь 2014'!I86+'Февраль 2014'!I86+'Март 2014'!I86+'Апрель 2014'!I86+'Май 2014'!I86+'Июнь 2014'!I86+'Июль 2014'!I86+'Август 2014'!I86+'Сентябрь 2014'!I86+'Октябрь 2014'!I86+'Ноябрь 2014'!I86+'Декабрь 2014'!I86</f>
        <v>0</v>
      </c>
      <c r="S86" s="74">
        <f>'Январь 2014'!F86+'Февраль 2014'!F86+'Март 2014'!F86+'Апрель 2014'!F86+'Май 2014'!F86+'Июнь 2014'!F86+'Июль 2014'!F86+'Август 2014'!F86+'Сентябрь 2014'!F86+'Октябрь 2014'!F86+'Ноябрь 2014'!F86+'Декабрь 2014'!F86</f>
        <v>0</v>
      </c>
      <c r="T86" s="74">
        <f t="shared" si="2"/>
        <v>0</v>
      </c>
      <c r="U86" s="113">
        <f t="shared" si="3"/>
        <v>0</v>
      </c>
    </row>
    <row r="87" spans="1:21" ht="15.95" customHeight="1" x14ac:dyDescent="0.25">
      <c r="A87" s="81"/>
      <c r="B87" s="2">
        <v>71</v>
      </c>
      <c r="C87" s="18"/>
      <c r="D87" s="107">
        <f>'СВОД 2013'!N84</f>
        <v>0</v>
      </c>
      <c r="E87" s="7">
        <f>'Январь 2014'!J87+'СВОД 2014'!D87</f>
        <v>0</v>
      </c>
      <c r="F87" s="7">
        <f>'Февраль 2014'!J87+'СВОД 2014'!E87</f>
        <v>0</v>
      </c>
      <c r="G87" s="7">
        <f>'Март 2014'!J87+'СВОД 2014'!F87</f>
        <v>0</v>
      </c>
      <c r="H87" s="7">
        <f>'Апрель 2014'!J87+'СВОД 2014'!G87</f>
        <v>0</v>
      </c>
      <c r="I87" s="7">
        <f>'Май 2014'!J87+'СВОД 2014'!H87</f>
        <v>0</v>
      </c>
      <c r="J87" s="7">
        <f>'Июнь 2014'!J87+'СВОД 2014'!I87</f>
        <v>0</v>
      </c>
      <c r="K87" s="7">
        <f>'Июль 2014'!J87+'СВОД 2014'!J87</f>
        <v>0</v>
      </c>
      <c r="L87" s="7">
        <f>'Август 2014'!J87+'СВОД 2014'!K87</f>
        <v>0</v>
      </c>
      <c r="M87" s="7">
        <f>'Сентябрь 2014'!J87+'СВОД 2014'!L87</f>
        <v>0</v>
      </c>
      <c r="N87" s="7">
        <f>'Октябрь 2014'!J87+'СВОД 2014'!M87</f>
        <v>0</v>
      </c>
      <c r="O87" s="7">
        <f>'Ноябрь 2014'!J87+'СВОД 2014'!N87</f>
        <v>0</v>
      </c>
      <c r="P87" s="7">
        <f>'Декабрь 2014'!J87+'СВОД 2014'!O87</f>
        <v>0</v>
      </c>
      <c r="Q87" s="74">
        <f>D87+'Январь 2014'!H87+'Февраль 2014'!H87+'Март 2014'!H87+'Апрель 2014'!H87+'Май 2014'!H87+'Июнь 2014'!H87+'Июль 2014'!H87+'Август 2014'!H87+'Сентябрь 2014'!H87+'Октябрь 2014'!H87+'Ноябрь 2014'!H87+'Декабрь 2014'!H87</f>
        <v>0</v>
      </c>
      <c r="R87" s="74">
        <f>'Январь 2014'!I87+'Февраль 2014'!I87+'Март 2014'!I87+'Апрель 2014'!I87+'Май 2014'!I87+'Июнь 2014'!I87+'Июль 2014'!I87+'Август 2014'!I87+'Сентябрь 2014'!I87+'Октябрь 2014'!I87+'Ноябрь 2014'!I87+'Декабрь 2014'!I87</f>
        <v>0</v>
      </c>
      <c r="S87" s="74">
        <f>'Январь 2014'!F87+'Февраль 2014'!F87+'Март 2014'!F87+'Апрель 2014'!F87+'Май 2014'!F87+'Июнь 2014'!F87+'Июль 2014'!F87+'Август 2014'!F87+'Сентябрь 2014'!F87+'Октябрь 2014'!F87+'Ноябрь 2014'!F87+'Декабрь 2014'!F87</f>
        <v>0</v>
      </c>
      <c r="T87" s="74">
        <f t="shared" si="2"/>
        <v>0</v>
      </c>
      <c r="U87" s="113">
        <f t="shared" si="3"/>
        <v>0</v>
      </c>
    </row>
    <row r="88" spans="1:21" ht="15.95" customHeight="1" x14ac:dyDescent="0.25">
      <c r="A88" s="81"/>
      <c r="B88" s="2">
        <v>72</v>
      </c>
      <c r="C88" s="18"/>
      <c r="D88" s="107">
        <f>'СВОД 2013'!N85</f>
        <v>0</v>
      </c>
      <c r="E88" s="7">
        <f>'Январь 2014'!J88+'СВОД 2014'!D88</f>
        <v>0</v>
      </c>
      <c r="F88" s="7">
        <f>'Февраль 2014'!J88+'СВОД 2014'!E88</f>
        <v>0</v>
      </c>
      <c r="G88" s="7">
        <f>'Март 2014'!J88+'СВОД 2014'!F88</f>
        <v>0</v>
      </c>
      <c r="H88" s="7">
        <f>'Апрель 2014'!J88+'СВОД 2014'!G88</f>
        <v>0</v>
      </c>
      <c r="I88" s="7">
        <f>'Май 2014'!J88+'СВОД 2014'!H88</f>
        <v>0</v>
      </c>
      <c r="J88" s="7">
        <f>'Июнь 2014'!J88+'СВОД 2014'!I88</f>
        <v>0</v>
      </c>
      <c r="K88" s="7">
        <f>'Июль 2014'!J88+'СВОД 2014'!J88</f>
        <v>0</v>
      </c>
      <c r="L88" s="7">
        <f>'Август 2014'!J88+'СВОД 2014'!K88</f>
        <v>0</v>
      </c>
      <c r="M88" s="7">
        <f>'Сентябрь 2014'!J88+'СВОД 2014'!L88</f>
        <v>0</v>
      </c>
      <c r="N88" s="7">
        <f>'Октябрь 2014'!J88+'СВОД 2014'!M88</f>
        <v>0</v>
      </c>
      <c r="O88" s="7">
        <f>'Ноябрь 2014'!J88+'СВОД 2014'!N88</f>
        <v>0</v>
      </c>
      <c r="P88" s="7">
        <f>'Декабрь 2014'!J88+'СВОД 2014'!O88</f>
        <v>0</v>
      </c>
      <c r="Q88" s="74">
        <f>D88+'Январь 2014'!H88+'Февраль 2014'!H88+'Март 2014'!H88+'Апрель 2014'!H88+'Май 2014'!H88+'Июнь 2014'!H88+'Июль 2014'!H88+'Август 2014'!H88+'Сентябрь 2014'!H88+'Октябрь 2014'!H88+'Ноябрь 2014'!H88+'Декабрь 2014'!H88</f>
        <v>0</v>
      </c>
      <c r="R88" s="74">
        <f>'Январь 2014'!I88+'Февраль 2014'!I88+'Март 2014'!I88+'Апрель 2014'!I88+'Май 2014'!I88+'Июнь 2014'!I88+'Июль 2014'!I88+'Август 2014'!I88+'Сентябрь 2014'!I88+'Октябрь 2014'!I88+'Ноябрь 2014'!I88+'Декабрь 2014'!I88</f>
        <v>0</v>
      </c>
      <c r="S88" s="74">
        <f>'Январь 2014'!F88+'Февраль 2014'!F88+'Март 2014'!F88+'Апрель 2014'!F88+'Май 2014'!F88+'Июнь 2014'!F88+'Июль 2014'!F88+'Август 2014'!F88+'Сентябрь 2014'!F88+'Октябрь 2014'!F88+'Ноябрь 2014'!F88+'Декабрь 2014'!F88</f>
        <v>0</v>
      </c>
      <c r="T88" s="74">
        <f t="shared" si="2"/>
        <v>0</v>
      </c>
      <c r="U88" s="113">
        <f t="shared" si="3"/>
        <v>0</v>
      </c>
    </row>
    <row r="89" spans="1:21" ht="15.95" customHeight="1" x14ac:dyDescent="0.25">
      <c r="A89" s="81"/>
      <c r="B89" s="3">
        <v>73</v>
      </c>
      <c r="C89" s="18"/>
      <c r="D89" s="107">
        <f>'СВОД 2013'!N86</f>
        <v>0</v>
      </c>
      <c r="E89" s="7">
        <f>'Январь 2014'!J89+'СВОД 2014'!D89</f>
        <v>0</v>
      </c>
      <c r="F89" s="7">
        <f>'Февраль 2014'!J89+'СВОД 2014'!E89</f>
        <v>0</v>
      </c>
      <c r="G89" s="7">
        <f>'Март 2014'!J89+'СВОД 2014'!F89</f>
        <v>0</v>
      </c>
      <c r="H89" s="7">
        <f>'Апрель 2014'!J89+'СВОД 2014'!G89</f>
        <v>0</v>
      </c>
      <c r="I89" s="7">
        <f>'Май 2014'!J89+'СВОД 2014'!H89</f>
        <v>0</v>
      </c>
      <c r="J89" s="7">
        <f>'Июнь 2014'!J89+'СВОД 2014'!I89</f>
        <v>0</v>
      </c>
      <c r="K89" s="7">
        <f>'Июль 2014'!J89+'СВОД 2014'!J89</f>
        <v>0</v>
      </c>
      <c r="L89" s="7">
        <f>'Август 2014'!J89+'СВОД 2014'!K89</f>
        <v>0</v>
      </c>
      <c r="M89" s="7">
        <f>'Сентябрь 2014'!J89+'СВОД 2014'!L89</f>
        <v>0</v>
      </c>
      <c r="N89" s="7">
        <f>'Октябрь 2014'!J89+'СВОД 2014'!M89</f>
        <v>0</v>
      </c>
      <c r="O89" s="7">
        <f>'Ноябрь 2014'!J89+'СВОД 2014'!N89</f>
        <v>0</v>
      </c>
      <c r="P89" s="7">
        <f>'Декабрь 2014'!J89+'СВОД 2014'!O89</f>
        <v>0</v>
      </c>
      <c r="Q89" s="74">
        <f>D89+'Январь 2014'!H89+'Февраль 2014'!H89+'Март 2014'!H89+'Апрель 2014'!H89+'Май 2014'!H89+'Июнь 2014'!H89+'Июль 2014'!H89+'Август 2014'!H89+'Сентябрь 2014'!H89+'Октябрь 2014'!H89+'Ноябрь 2014'!H89+'Декабрь 2014'!H89</f>
        <v>0</v>
      </c>
      <c r="R89" s="74">
        <f>'Январь 2014'!I89+'Февраль 2014'!I89+'Март 2014'!I89+'Апрель 2014'!I89+'Май 2014'!I89+'Июнь 2014'!I89+'Июль 2014'!I89+'Август 2014'!I89+'Сентябрь 2014'!I89+'Октябрь 2014'!I89+'Ноябрь 2014'!I89+'Декабрь 2014'!I89</f>
        <v>0</v>
      </c>
      <c r="S89" s="74">
        <f>'Январь 2014'!F89+'Февраль 2014'!F89+'Март 2014'!F89+'Апрель 2014'!F89+'Май 2014'!F89+'Июнь 2014'!F89+'Июль 2014'!F89+'Август 2014'!F89+'Сентябрь 2014'!F89+'Октябрь 2014'!F89+'Ноябрь 2014'!F89+'Декабрь 2014'!F89</f>
        <v>0</v>
      </c>
      <c r="T89" s="74">
        <f t="shared" si="2"/>
        <v>0</v>
      </c>
      <c r="U89" s="113">
        <f t="shared" si="3"/>
        <v>0</v>
      </c>
    </row>
    <row r="90" spans="1:21" ht="15.95" customHeight="1" x14ac:dyDescent="0.25">
      <c r="A90" s="81"/>
      <c r="B90" s="3">
        <v>74</v>
      </c>
      <c r="C90" s="18"/>
      <c r="D90" s="107">
        <f>'СВОД 2013'!N87</f>
        <v>0</v>
      </c>
      <c r="E90" s="7">
        <f>'Январь 2014'!J90+'СВОД 2014'!D90</f>
        <v>0</v>
      </c>
      <c r="F90" s="7">
        <f>'Февраль 2014'!J90+'СВОД 2014'!E90</f>
        <v>0</v>
      </c>
      <c r="G90" s="7">
        <f>'Март 2014'!J90+'СВОД 2014'!F90</f>
        <v>0</v>
      </c>
      <c r="H90" s="7">
        <f>'Апрель 2014'!J90+'СВОД 2014'!G90</f>
        <v>0</v>
      </c>
      <c r="I90" s="7">
        <f>'Май 2014'!J90+'СВОД 2014'!H90</f>
        <v>0</v>
      </c>
      <c r="J90" s="7">
        <f>'Июнь 2014'!J90+'СВОД 2014'!I90</f>
        <v>0</v>
      </c>
      <c r="K90" s="7">
        <f>'Июль 2014'!J90+'СВОД 2014'!J90</f>
        <v>0</v>
      </c>
      <c r="L90" s="7">
        <f>'Август 2014'!J90+'СВОД 2014'!K90</f>
        <v>0</v>
      </c>
      <c r="M90" s="7">
        <f>'Сентябрь 2014'!J90+'СВОД 2014'!L90</f>
        <v>0</v>
      </c>
      <c r="N90" s="7">
        <f>'Октябрь 2014'!J90+'СВОД 2014'!M90</f>
        <v>0</v>
      </c>
      <c r="O90" s="7">
        <f>'Ноябрь 2014'!J90+'СВОД 2014'!N90</f>
        <v>0</v>
      </c>
      <c r="P90" s="7">
        <f>'Декабрь 2014'!J90+'СВОД 2014'!O90</f>
        <v>0</v>
      </c>
      <c r="Q90" s="74">
        <f>D90+'Январь 2014'!H90+'Февраль 2014'!H90+'Март 2014'!H90+'Апрель 2014'!H90+'Май 2014'!H90+'Июнь 2014'!H90+'Июль 2014'!H90+'Август 2014'!H90+'Сентябрь 2014'!H90+'Октябрь 2014'!H90+'Ноябрь 2014'!H90+'Декабрь 2014'!H90</f>
        <v>0</v>
      </c>
      <c r="R90" s="74">
        <f>'Январь 2014'!I90+'Февраль 2014'!I90+'Март 2014'!I90+'Апрель 2014'!I90+'Май 2014'!I90+'Июнь 2014'!I90+'Июль 2014'!I90+'Август 2014'!I90+'Сентябрь 2014'!I90+'Октябрь 2014'!I90+'Ноябрь 2014'!I90+'Декабрь 2014'!I90</f>
        <v>0</v>
      </c>
      <c r="S90" s="74">
        <f>'Январь 2014'!F90+'Февраль 2014'!F90+'Март 2014'!F90+'Апрель 2014'!F90+'Май 2014'!F90+'Июнь 2014'!F90+'Июль 2014'!F90+'Август 2014'!F90+'Сентябрь 2014'!F90+'Октябрь 2014'!F90+'Ноябрь 2014'!F90+'Декабрь 2014'!F90</f>
        <v>0</v>
      </c>
      <c r="T90" s="74">
        <f t="shared" si="2"/>
        <v>0</v>
      </c>
      <c r="U90" s="113">
        <f t="shared" si="3"/>
        <v>0</v>
      </c>
    </row>
    <row r="91" spans="1:21" ht="15.95" customHeight="1" x14ac:dyDescent="0.25">
      <c r="A91" s="81"/>
      <c r="B91" s="2">
        <v>75</v>
      </c>
      <c r="C91" s="18"/>
      <c r="D91" s="107">
        <f>'СВОД 2013'!N88</f>
        <v>0</v>
      </c>
      <c r="E91" s="7">
        <f>'Январь 2014'!J91+'СВОД 2014'!D91</f>
        <v>0</v>
      </c>
      <c r="F91" s="7">
        <f>'Февраль 2014'!J91+'СВОД 2014'!E91</f>
        <v>0</v>
      </c>
      <c r="G91" s="7">
        <f>'Март 2014'!J91+'СВОД 2014'!F91</f>
        <v>0</v>
      </c>
      <c r="H91" s="7">
        <f>'Апрель 2014'!J91+'СВОД 2014'!G91</f>
        <v>0</v>
      </c>
      <c r="I91" s="7">
        <f>'Май 2014'!J91+'СВОД 2014'!H91</f>
        <v>0</v>
      </c>
      <c r="J91" s="7">
        <f>'Июнь 2014'!J91+'СВОД 2014'!I91</f>
        <v>0</v>
      </c>
      <c r="K91" s="7">
        <f>'Июль 2014'!J91+'СВОД 2014'!J91</f>
        <v>0</v>
      </c>
      <c r="L91" s="7">
        <f>'Август 2014'!J91+'СВОД 2014'!K91</f>
        <v>0</v>
      </c>
      <c r="M91" s="7">
        <f>'Сентябрь 2014'!J91+'СВОД 2014'!L91</f>
        <v>0</v>
      </c>
      <c r="N91" s="7">
        <f>'Октябрь 2014'!J91+'СВОД 2014'!M91</f>
        <v>0</v>
      </c>
      <c r="O91" s="7">
        <f>'Ноябрь 2014'!J91+'СВОД 2014'!N91</f>
        <v>0</v>
      </c>
      <c r="P91" s="7">
        <f>'Декабрь 2014'!J91+'СВОД 2014'!O91</f>
        <v>0</v>
      </c>
      <c r="Q91" s="74">
        <f>D91+'Январь 2014'!H91+'Февраль 2014'!H91+'Март 2014'!H91+'Апрель 2014'!H91+'Май 2014'!H91+'Июнь 2014'!H91+'Июль 2014'!H91+'Август 2014'!H91+'Сентябрь 2014'!H91+'Октябрь 2014'!H91+'Ноябрь 2014'!H91+'Декабрь 2014'!H91</f>
        <v>0</v>
      </c>
      <c r="R91" s="74">
        <f>'Январь 2014'!I91+'Февраль 2014'!I91+'Март 2014'!I91+'Апрель 2014'!I91+'Май 2014'!I91+'Июнь 2014'!I91+'Июль 2014'!I91+'Август 2014'!I91+'Сентябрь 2014'!I91+'Октябрь 2014'!I91+'Ноябрь 2014'!I91+'Декабрь 2014'!I91</f>
        <v>0</v>
      </c>
      <c r="S91" s="74">
        <f>'Январь 2014'!F91+'Февраль 2014'!F91+'Март 2014'!F91+'Апрель 2014'!F91+'Май 2014'!F91+'Июнь 2014'!F91+'Июль 2014'!F91+'Август 2014'!F91+'Сентябрь 2014'!F91+'Октябрь 2014'!F91+'Ноябрь 2014'!F91+'Декабрь 2014'!F91</f>
        <v>0</v>
      </c>
      <c r="T91" s="74">
        <f t="shared" si="2"/>
        <v>0</v>
      </c>
      <c r="U91" s="113">
        <f t="shared" si="3"/>
        <v>0</v>
      </c>
    </row>
    <row r="92" spans="1:21" ht="15.95" customHeight="1" x14ac:dyDescent="0.25">
      <c r="A92" s="81" t="s">
        <v>189</v>
      </c>
      <c r="B92" s="2">
        <v>76</v>
      </c>
      <c r="C92" s="18"/>
      <c r="D92" s="107">
        <f>'СВОД 2013'!N89</f>
        <v>0</v>
      </c>
      <c r="E92" s="7">
        <f>'Январь 2014'!J92+'СВОД 2014'!D92</f>
        <v>0</v>
      </c>
      <c r="F92" s="7">
        <f>'Февраль 2014'!J92+'СВОД 2014'!E92</f>
        <v>0</v>
      </c>
      <c r="G92" s="7">
        <f>'Март 2014'!J92+'СВОД 2014'!F92</f>
        <v>0</v>
      </c>
      <c r="H92" s="7">
        <f>'Апрель 2014'!J92+'СВОД 2014'!G92</f>
        <v>0</v>
      </c>
      <c r="I92" s="7">
        <f>'Май 2014'!J92+'СВОД 2014'!H92</f>
        <v>18.239999999999998</v>
      </c>
      <c r="J92" s="7">
        <f>'Июнь 2014'!J92+'СВОД 2014'!I92</f>
        <v>18.239999999999998</v>
      </c>
      <c r="K92" s="7">
        <f>'Июль 2014'!J92+'СВОД 2014'!J92</f>
        <v>18.239999999999998</v>
      </c>
      <c r="L92" s="7">
        <f>'Август 2014'!J92+'СВОД 2014'!K92</f>
        <v>18.239999999999998</v>
      </c>
      <c r="M92" s="7">
        <f>'Сентябрь 2014'!J92+'СВОД 2014'!L92</f>
        <v>18.239999999999998</v>
      </c>
      <c r="N92" s="7">
        <f>'Октябрь 2014'!J92+'СВОД 2014'!M92</f>
        <v>18.239999999999998</v>
      </c>
      <c r="O92" s="7">
        <f>'Ноябрь 2014'!J92+'СВОД 2014'!N92</f>
        <v>18.239999999999998</v>
      </c>
      <c r="P92" s="7">
        <f>'Декабрь 2014'!J92+'СВОД 2014'!O92</f>
        <v>18.239999999999998</v>
      </c>
      <c r="Q92" s="74">
        <f>D92+'Январь 2014'!H92+'Февраль 2014'!H92+'Март 2014'!H92+'Апрель 2014'!H92+'Май 2014'!H92+'Июнь 2014'!H92+'Июль 2014'!H92+'Август 2014'!H92+'Сентябрь 2014'!H92+'Октябрь 2014'!H92+'Ноябрь 2014'!H92+'Декабрь 2014'!H92</f>
        <v>18.239999999999998</v>
      </c>
      <c r="R92" s="74">
        <f>'Январь 2014'!I92+'Февраль 2014'!I92+'Март 2014'!I92+'Апрель 2014'!I92+'Май 2014'!I92+'Июнь 2014'!I92+'Июль 2014'!I92+'Август 2014'!I92+'Сентябрь 2014'!I92+'Октябрь 2014'!I92+'Ноябрь 2014'!I92+'Декабрь 2014'!I92</f>
        <v>0</v>
      </c>
      <c r="S92" s="74">
        <f>'Январь 2014'!F92+'Февраль 2014'!F92+'Март 2014'!F92+'Апрель 2014'!F92+'Май 2014'!F92+'Июнь 2014'!F92+'Июль 2014'!F92+'Август 2014'!F92+'Сентябрь 2014'!F92+'Октябрь 2014'!F92+'Ноябрь 2014'!F92+'Декабрь 2014'!F92</f>
        <v>5.9799999999999995</v>
      </c>
      <c r="T92" s="74">
        <f t="shared" si="2"/>
        <v>18.239999999999998</v>
      </c>
      <c r="U92" s="113">
        <f t="shared" si="3"/>
        <v>0</v>
      </c>
    </row>
    <row r="93" spans="1:21" ht="15.95" customHeight="1" x14ac:dyDescent="0.25">
      <c r="A93" s="81" t="s">
        <v>185</v>
      </c>
      <c r="B93" s="3">
        <v>76</v>
      </c>
      <c r="C93" s="3" t="s">
        <v>120</v>
      </c>
      <c r="D93" s="107">
        <f>'СВОД 2013'!N90</f>
        <v>0</v>
      </c>
      <c r="E93" s="7">
        <f>'Январь 2014'!J93+'СВОД 2014'!D93</f>
        <v>0</v>
      </c>
      <c r="F93" s="7">
        <f>'Февраль 2014'!J93+'СВОД 2014'!E93</f>
        <v>0</v>
      </c>
      <c r="G93" s="7">
        <f>'Март 2014'!J93+'СВОД 2014'!F93</f>
        <v>0</v>
      </c>
      <c r="H93" s="7">
        <f>'Апрель 2014'!J93+'СВОД 2014'!G93</f>
        <v>0</v>
      </c>
      <c r="I93" s="7">
        <f>'Май 2014'!J93+'СВОД 2014'!H93</f>
        <v>0</v>
      </c>
      <c r="J93" s="7">
        <f>'Июнь 2014'!J93+'СВОД 2014'!I93</f>
        <v>379.7</v>
      </c>
      <c r="K93" s="7">
        <f>'Июль 2014'!J93+'СВОД 2014'!J93</f>
        <v>434.15999999999997</v>
      </c>
      <c r="L93" s="7">
        <f>'Август 2014'!J93+'СВОД 2014'!K93</f>
        <v>774.31</v>
      </c>
      <c r="M93" s="7">
        <f>'Сентябрь 2014'!J93+'СВОД 2014'!L93</f>
        <v>2481.3499999999995</v>
      </c>
      <c r="N93" s="7">
        <f>'Октябрь 2014'!J93+'СВОД 2014'!M93</f>
        <v>9786.3099999999977</v>
      </c>
      <c r="O93" s="7">
        <f>'Ноябрь 2014'!J93+'СВОД 2014'!N93</f>
        <v>9786.3099999999977</v>
      </c>
      <c r="P93" s="7">
        <f>'Декабрь 2014'!J93+'СВОД 2014'!O93</f>
        <v>9786.3099999999977</v>
      </c>
      <c r="Q93" s="74">
        <f>D93+'Январь 2014'!H93+'Февраль 2014'!H93+'Март 2014'!H93+'Апрель 2014'!H93+'Май 2014'!H93+'Июнь 2014'!H93+'Июль 2014'!H93+'Август 2014'!H93+'Сентябрь 2014'!H93+'Октябрь 2014'!H93+'Ноябрь 2014'!H93+'Декабрь 2014'!H93</f>
        <v>11879.16</v>
      </c>
      <c r="R93" s="74">
        <f>'Январь 2014'!I93+'Февраль 2014'!I93+'Март 2014'!I93+'Апрель 2014'!I93+'Май 2014'!I93+'Июнь 2014'!I93+'Июль 2014'!I93+'Август 2014'!I93+'Сентябрь 2014'!I93+'Октябрь 2014'!I93+'Ноябрь 2014'!I93+'Декабрь 2014'!I93</f>
        <v>2092.85</v>
      </c>
      <c r="S93" s="74">
        <f>'Январь 2014'!F93+'Февраль 2014'!F93+'Март 2014'!F93+'Апрель 2014'!F93+'Май 2014'!F93+'Июнь 2014'!F93+'Июль 2014'!F93+'Август 2014'!F93+'Сентябрь 2014'!F93+'Октябрь 2014'!F93+'Ноябрь 2014'!F93+'Декабрь 2014'!F93</f>
        <v>3833.08</v>
      </c>
      <c r="T93" s="74">
        <f t="shared" si="2"/>
        <v>9786.31</v>
      </c>
      <c r="U93" s="113">
        <f t="shared" si="3"/>
        <v>0</v>
      </c>
    </row>
    <row r="94" spans="1:21" ht="15.95" customHeight="1" x14ac:dyDescent="0.25">
      <c r="A94" s="81" t="s">
        <v>199</v>
      </c>
      <c r="B94" s="3">
        <v>77</v>
      </c>
      <c r="C94" s="18"/>
      <c r="D94" s="107">
        <f>'СВОД 2013'!N91</f>
        <v>0</v>
      </c>
      <c r="E94" s="7">
        <f>'Январь 2014'!J94+'СВОД 2014'!D94</f>
        <v>0</v>
      </c>
      <c r="F94" s="7">
        <f>'Февраль 2014'!J94+'СВОД 2014'!E94</f>
        <v>0</v>
      </c>
      <c r="G94" s="7">
        <f>'Март 2014'!J94+'СВОД 2014'!F94</f>
        <v>0</v>
      </c>
      <c r="H94" s="7">
        <f>'Апрель 2014'!J94+'СВОД 2014'!G94</f>
        <v>24.45</v>
      </c>
      <c r="I94" s="7">
        <f>'Май 2014'!J94+'СВОД 2014'!H94</f>
        <v>115.95</v>
      </c>
      <c r="J94" s="7">
        <f>'Июнь 2014'!J94+'СВОД 2014'!I94</f>
        <v>504.65</v>
      </c>
      <c r="K94" s="7">
        <f>'Июль 2014'!J94+'СВОД 2014'!J94</f>
        <v>1250.4299999999998</v>
      </c>
      <c r="L94" s="7">
        <f>'Август 2014'!J94+'СВОД 2014'!K94</f>
        <v>1722.58</v>
      </c>
      <c r="M94" s="7">
        <f>'Сентябрь 2014'!J94+'СВОД 2014'!L94</f>
        <v>2172.39</v>
      </c>
      <c r="N94" s="7">
        <f>'Октябрь 2014'!J94+'СВОД 2014'!M94</f>
        <v>2172.39</v>
      </c>
      <c r="O94" s="7">
        <f>'Ноябрь 2014'!J94+'СВОД 2014'!N94</f>
        <v>2172.39</v>
      </c>
      <c r="P94" s="7">
        <f>'Декабрь 2014'!J94+'СВОД 2014'!O94</f>
        <v>2172.39</v>
      </c>
      <c r="Q94" s="74">
        <f>D94+'Январь 2014'!H94+'Февраль 2014'!H94+'Март 2014'!H94+'Апрель 2014'!H94+'Май 2014'!H94+'Июнь 2014'!H94+'Июль 2014'!H94+'Август 2014'!H94+'Сентябрь 2014'!H94+'Октябрь 2014'!H94+'Ноябрь 2014'!H94+'Декабрь 2014'!H94</f>
        <v>2172.39</v>
      </c>
      <c r="R94" s="74">
        <f>'Январь 2014'!I94+'Февраль 2014'!I94+'Март 2014'!I94+'Апрель 2014'!I94+'Май 2014'!I94+'Июнь 2014'!I94+'Июль 2014'!I94+'Август 2014'!I94+'Сентябрь 2014'!I94+'Октябрь 2014'!I94+'Ноябрь 2014'!I94+'Декабрь 2014'!I94</f>
        <v>0</v>
      </c>
      <c r="S94" s="74">
        <f>'Январь 2014'!F94+'Февраль 2014'!F94+'Март 2014'!F94+'Апрель 2014'!F94+'Май 2014'!F94+'Июнь 2014'!F94+'Июль 2014'!F94+'Август 2014'!F94+'Сентябрь 2014'!F94+'Октябрь 2014'!F94+'Ноябрь 2014'!F94+'Декабрь 2014'!F94</f>
        <v>701.96999999999991</v>
      </c>
      <c r="T94" s="74">
        <f t="shared" si="2"/>
        <v>2172.39</v>
      </c>
      <c r="U94" s="113">
        <f t="shared" si="3"/>
        <v>0</v>
      </c>
    </row>
    <row r="95" spans="1:21" ht="15.95" customHeight="1" x14ac:dyDescent="0.25">
      <c r="A95" s="81" t="s">
        <v>39</v>
      </c>
      <c r="B95" s="2">
        <v>78</v>
      </c>
      <c r="C95" s="18"/>
      <c r="D95" s="107">
        <f>'СВОД 2013'!N92</f>
        <v>0</v>
      </c>
      <c r="E95" s="7">
        <f>'Январь 2014'!J95+'СВОД 2014'!D95</f>
        <v>0</v>
      </c>
      <c r="F95" s="7">
        <f>'Февраль 2014'!J95+'СВОД 2014'!E95</f>
        <v>0</v>
      </c>
      <c r="G95" s="7">
        <f>'Март 2014'!J95+'СВОД 2014'!F95</f>
        <v>0</v>
      </c>
      <c r="H95" s="7">
        <f>'Апрель 2014'!J95+'СВОД 2014'!G95</f>
        <v>0</v>
      </c>
      <c r="I95" s="7">
        <f>'Май 2014'!J95+'СВОД 2014'!H95</f>
        <v>0</v>
      </c>
      <c r="J95" s="7">
        <f>'Июнь 2014'!J95+'СВОД 2014'!I95</f>
        <v>0</v>
      </c>
      <c r="K95" s="7">
        <f>'Июль 2014'!J95+'СВОД 2014'!J95</f>
        <v>0</v>
      </c>
      <c r="L95" s="7">
        <f>'Август 2014'!J95+'СВОД 2014'!K95</f>
        <v>0</v>
      </c>
      <c r="M95" s="7">
        <f>'Сентябрь 2014'!J95+'СВОД 2014'!L95</f>
        <v>0</v>
      </c>
      <c r="N95" s="7">
        <f>'Октябрь 2014'!J95+'СВОД 2014'!M95</f>
        <v>0</v>
      </c>
      <c r="O95" s="7">
        <f>'Ноябрь 2014'!J95+'СВОД 2014'!N95</f>
        <v>0</v>
      </c>
      <c r="P95" s="7">
        <f>'Декабрь 2014'!J95+'СВОД 2014'!O95</f>
        <v>0</v>
      </c>
      <c r="Q95" s="74">
        <f>D95+'Январь 2014'!H95+'Февраль 2014'!H95+'Март 2014'!H95+'Апрель 2014'!H95+'Май 2014'!H95+'Июнь 2014'!H95+'Июль 2014'!H95+'Август 2014'!H95+'Сентябрь 2014'!H95+'Октябрь 2014'!H95+'Ноябрь 2014'!H95+'Декабрь 2014'!H95</f>
        <v>0</v>
      </c>
      <c r="R95" s="74">
        <f>'Январь 2014'!I95+'Февраль 2014'!I95+'Март 2014'!I95+'Апрель 2014'!I95+'Май 2014'!I95+'Июнь 2014'!I95+'Июль 2014'!I95+'Август 2014'!I95+'Сентябрь 2014'!I95+'Октябрь 2014'!I95+'Ноябрь 2014'!I95+'Декабрь 2014'!I95</f>
        <v>0</v>
      </c>
      <c r="S95" s="74">
        <f>'Январь 2014'!F95+'Февраль 2014'!F95+'Март 2014'!F95+'Апрель 2014'!F95+'Май 2014'!F95+'Июнь 2014'!F95+'Июль 2014'!F95+'Август 2014'!F95+'Сентябрь 2014'!F95+'Октябрь 2014'!F95+'Ноябрь 2014'!F95+'Декабрь 2014'!F95</f>
        <v>0</v>
      </c>
      <c r="T95" s="74">
        <f t="shared" si="2"/>
        <v>0</v>
      </c>
      <c r="U95" s="113">
        <f t="shared" si="3"/>
        <v>0</v>
      </c>
    </row>
    <row r="96" spans="1:21" ht="15.95" customHeight="1" x14ac:dyDescent="0.25">
      <c r="A96" s="81" t="s">
        <v>118</v>
      </c>
      <c r="B96" s="2">
        <v>78</v>
      </c>
      <c r="C96" s="2" t="s">
        <v>120</v>
      </c>
      <c r="D96" s="107">
        <f>'СВОД 2013'!N93</f>
        <v>0</v>
      </c>
      <c r="E96" s="7">
        <f>'Январь 2014'!J96+'СВОД 2014'!D96</f>
        <v>0</v>
      </c>
      <c r="F96" s="7">
        <f>'Февраль 2014'!J96+'СВОД 2014'!E96</f>
        <v>0</v>
      </c>
      <c r="G96" s="7">
        <f>'Март 2014'!J96+'СВОД 2014'!F96</f>
        <v>0</v>
      </c>
      <c r="H96" s="7">
        <f>'Апрель 2014'!J96+'СВОД 2014'!G96</f>
        <v>0</v>
      </c>
      <c r="I96" s="7">
        <f>'Май 2014'!J96+'СВОД 2014'!H96</f>
        <v>0</v>
      </c>
      <c r="J96" s="7">
        <f>'Июнь 2014'!J96+'СВОД 2014'!I96</f>
        <v>0</v>
      </c>
      <c r="K96" s="7">
        <f>'Июль 2014'!J96+'СВОД 2014'!J96</f>
        <v>0</v>
      </c>
      <c r="L96" s="7">
        <f>'Август 2014'!J96+'СВОД 2014'!K96</f>
        <v>0</v>
      </c>
      <c r="M96" s="7">
        <f>'Сентябрь 2014'!J96+'СВОД 2014'!L96</f>
        <v>0</v>
      </c>
      <c r="N96" s="7">
        <f>'Октябрь 2014'!J96+'СВОД 2014'!M96</f>
        <v>0</v>
      </c>
      <c r="O96" s="7">
        <f>'Ноябрь 2014'!J96+'СВОД 2014'!N96</f>
        <v>0</v>
      </c>
      <c r="P96" s="7">
        <f>'Декабрь 2014'!J96+'СВОД 2014'!O96</f>
        <v>0</v>
      </c>
      <c r="Q96" s="74">
        <f>D96+'Январь 2014'!H96+'Февраль 2014'!H96+'Март 2014'!H96+'Апрель 2014'!H96+'Май 2014'!H96+'Июнь 2014'!H96+'Июль 2014'!H96+'Август 2014'!H96+'Сентябрь 2014'!H96+'Октябрь 2014'!H96+'Ноябрь 2014'!H96+'Декабрь 2014'!H96</f>
        <v>0</v>
      </c>
      <c r="R96" s="74">
        <f>'Январь 2014'!I96+'Февраль 2014'!I96+'Март 2014'!I96+'Апрель 2014'!I96+'Май 2014'!I96+'Июнь 2014'!I96+'Июль 2014'!I96+'Август 2014'!I96+'Сентябрь 2014'!I96+'Октябрь 2014'!I96+'Ноябрь 2014'!I96+'Декабрь 2014'!I96</f>
        <v>0</v>
      </c>
      <c r="S96" s="74">
        <f>'Январь 2014'!F96+'Февраль 2014'!F96+'Март 2014'!F96+'Апрель 2014'!F96+'Май 2014'!F96+'Июнь 2014'!F96+'Июль 2014'!F96+'Август 2014'!F96+'Сентябрь 2014'!F96+'Октябрь 2014'!F96+'Ноябрь 2014'!F96+'Декабрь 2014'!F96</f>
        <v>0</v>
      </c>
      <c r="T96" s="74">
        <f t="shared" si="2"/>
        <v>0</v>
      </c>
      <c r="U96" s="113">
        <f t="shared" si="3"/>
        <v>0</v>
      </c>
    </row>
    <row r="97" spans="1:21" ht="15.95" customHeight="1" x14ac:dyDescent="0.25">
      <c r="A97" s="81" t="s">
        <v>40</v>
      </c>
      <c r="B97" s="2">
        <v>79</v>
      </c>
      <c r="C97" s="18"/>
      <c r="D97" s="107">
        <f>'СВОД 2013'!N94</f>
        <v>64.95</v>
      </c>
      <c r="E97" s="7">
        <f>'Январь 2014'!J97+'СВОД 2014'!D97</f>
        <v>64.95</v>
      </c>
      <c r="F97" s="7">
        <f>'Февраль 2014'!J97+'СВОД 2014'!E97</f>
        <v>64.95</v>
      </c>
      <c r="G97" s="7">
        <f>'Март 2014'!J97+'СВОД 2014'!F97</f>
        <v>381.34</v>
      </c>
      <c r="H97" s="7">
        <f>'Апрель 2014'!J97+'СВОД 2014'!G97</f>
        <v>2834.7000000000003</v>
      </c>
      <c r="I97" s="7">
        <f>'Май 2014'!J97+'СВОД 2014'!H97</f>
        <v>63.290000000000418</v>
      </c>
      <c r="J97" s="7">
        <f>'Июнь 2014'!J97+'СВОД 2014'!I97</f>
        <v>1110.6100000000004</v>
      </c>
      <c r="K97" s="7">
        <f>'Июль 2014'!J97+'СВОД 2014'!J97</f>
        <v>1129.6100000000004</v>
      </c>
      <c r="L97" s="7">
        <f>'Август 2014'!J97+'СВОД 2014'!K97</f>
        <v>-351.47999999999956</v>
      </c>
      <c r="M97" s="7">
        <f>'Сентябрь 2014'!J97+'СВОД 2014'!L97</f>
        <v>-350.69999999999959</v>
      </c>
      <c r="N97" s="7">
        <f>'Октябрь 2014'!J97+'СВОД 2014'!M97</f>
        <v>-350.35999999999962</v>
      </c>
      <c r="O97" s="7">
        <f>'Ноябрь 2014'!J97+'СВОД 2014'!N97</f>
        <v>-350.35999999999962</v>
      </c>
      <c r="P97" s="7">
        <f>'Декабрь 2014'!J97+'СВОД 2014'!O97</f>
        <v>-350.35999999999962</v>
      </c>
      <c r="Q97" s="74">
        <f>D97+'Январь 2014'!H97+'Февраль 2014'!H97+'Март 2014'!H97+'Апрель 2014'!H97+'Май 2014'!H97+'Июнь 2014'!H97+'Июль 2014'!H97+'Август 2014'!H97+'Сентябрь 2014'!H97+'Октябрь 2014'!H97+'Ноябрь 2014'!H97+'Декабрь 2014'!H97</f>
        <v>4199.6400000000003</v>
      </c>
      <c r="R97" s="74">
        <f>'Январь 2014'!I97+'Февраль 2014'!I97+'Март 2014'!I97+'Апрель 2014'!I97+'Май 2014'!I97+'Июнь 2014'!I97+'Июль 2014'!I97+'Август 2014'!I97+'Сентябрь 2014'!I97+'Октябрь 2014'!I97+'Ноябрь 2014'!I97+'Декабрь 2014'!I97</f>
        <v>4550</v>
      </c>
      <c r="S97" s="74">
        <f>'Январь 2014'!F97+'Февраль 2014'!F97+'Март 2014'!F97+'Апрель 2014'!F97+'Май 2014'!F97+'Июнь 2014'!F97+'Июль 2014'!F97+'Август 2014'!F97+'Сентябрь 2014'!F97+'Октябрь 2014'!F97+'Ноябрь 2014'!F97+'Декабрь 2014'!F97</f>
        <v>1355.72</v>
      </c>
      <c r="T97" s="74">
        <f t="shared" si="2"/>
        <v>-350.35999999999967</v>
      </c>
      <c r="U97" s="113">
        <f t="shared" si="3"/>
        <v>0</v>
      </c>
    </row>
    <row r="98" spans="1:21" ht="15.95" customHeight="1" x14ac:dyDescent="0.25">
      <c r="A98" s="81" t="s">
        <v>161</v>
      </c>
      <c r="B98" s="2">
        <v>79</v>
      </c>
      <c r="C98" s="3" t="s">
        <v>120</v>
      </c>
      <c r="D98" s="107">
        <f>'СВОД 2013'!N95</f>
        <v>0</v>
      </c>
      <c r="E98" s="7">
        <f>'Январь 2014'!J98+'СВОД 2014'!D98</f>
        <v>0</v>
      </c>
      <c r="F98" s="7">
        <f>'Февраль 2014'!J98+'СВОД 2014'!E98</f>
        <v>0</v>
      </c>
      <c r="G98" s="7">
        <f>'Март 2014'!J98+'СВОД 2014'!F98</f>
        <v>0</v>
      </c>
      <c r="H98" s="7">
        <f>'Апрель 2014'!J98+'СВОД 2014'!G98</f>
        <v>0</v>
      </c>
      <c r="I98" s="7">
        <f>'Май 2014'!J98+'СВОД 2014'!H98</f>
        <v>0</v>
      </c>
      <c r="J98" s="7">
        <f>'Июнь 2014'!J98+'СВОД 2014'!I98</f>
        <v>0</v>
      </c>
      <c r="K98" s="7">
        <f>'Июль 2014'!J98+'СВОД 2014'!J98</f>
        <v>0</v>
      </c>
      <c r="L98" s="7">
        <f>'Август 2014'!J98+'СВОД 2014'!K98</f>
        <v>0</v>
      </c>
      <c r="M98" s="7">
        <f>'Сентябрь 2014'!J98+'СВОД 2014'!L98</f>
        <v>0</v>
      </c>
      <c r="N98" s="7">
        <f>'Октябрь 2014'!J98+'СВОД 2014'!M98</f>
        <v>0</v>
      </c>
      <c r="O98" s="7">
        <f>'Ноябрь 2014'!J98+'СВОД 2014'!N98</f>
        <v>0</v>
      </c>
      <c r="P98" s="7">
        <f>'Декабрь 2014'!J98+'СВОД 2014'!O98</f>
        <v>0</v>
      </c>
      <c r="Q98" s="74">
        <f>D98+'Январь 2014'!H98+'Февраль 2014'!H98+'Март 2014'!H98+'Апрель 2014'!H98+'Май 2014'!H98+'Июнь 2014'!H98+'Июль 2014'!H98+'Август 2014'!H98+'Сентябрь 2014'!H98+'Октябрь 2014'!H98+'Ноябрь 2014'!H98+'Декабрь 2014'!H98</f>
        <v>0</v>
      </c>
      <c r="R98" s="74">
        <f>'Январь 2014'!I98+'Февраль 2014'!I98+'Март 2014'!I98+'Апрель 2014'!I98+'Май 2014'!I98+'Июнь 2014'!I98+'Июль 2014'!I98+'Август 2014'!I98+'Сентябрь 2014'!I98+'Октябрь 2014'!I98+'Ноябрь 2014'!I98+'Декабрь 2014'!I98</f>
        <v>0</v>
      </c>
      <c r="S98" s="74">
        <f>'Январь 2014'!F98+'Февраль 2014'!F98+'Март 2014'!F98+'Апрель 2014'!F98+'Май 2014'!F98+'Июнь 2014'!F98+'Июль 2014'!F98+'Август 2014'!F98+'Сентябрь 2014'!F98+'Октябрь 2014'!F98+'Ноябрь 2014'!F98+'Декабрь 2014'!F98</f>
        <v>0</v>
      </c>
      <c r="T98" s="74">
        <f t="shared" si="2"/>
        <v>0</v>
      </c>
      <c r="U98" s="113">
        <f t="shared" si="3"/>
        <v>0</v>
      </c>
    </row>
    <row r="99" spans="1:21" ht="15.95" customHeight="1" x14ac:dyDescent="0.25">
      <c r="A99" s="81"/>
      <c r="B99" s="2">
        <v>80</v>
      </c>
      <c r="C99" s="18"/>
      <c r="D99" s="107">
        <f>'СВОД 2013'!N96</f>
        <v>0</v>
      </c>
      <c r="E99" s="7">
        <f>'Январь 2014'!J99+'СВОД 2014'!D99</f>
        <v>0</v>
      </c>
      <c r="F99" s="7">
        <f>'Февраль 2014'!J99+'СВОД 2014'!E99</f>
        <v>0</v>
      </c>
      <c r="G99" s="7">
        <f>'Март 2014'!J99+'СВОД 2014'!F99</f>
        <v>0</v>
      </c>
      <c r="H99" s="7">
        <f>'Апрель 2014'!J99+'СВОД 2014'!G99</f>
        <v>0</v>
      </c>
      <c r="I99" s="7">
        <f>'Май 2014'!J99+'СВОД 2014'!H99</f>
        <v>0</v>
      </c>
      <c r="J99" s="7">
        <f>'Июнь 2014'!J99+'СВОД 2014'!I99</f>
        <v>0</v>
      </c>
      <c r="K99" s="7">
        <f>'Июль 2014'!J99+'СВОД 2014'!J99</f>
        <v>0</v>
      </c>
      <c r="L99" s="7">
        <f>'Август 2014'!J99+'СВОД 2014'!K99</f>
        <v>0</v>
      </c>
      <c r="M99" s="7">
        <f>'Сентябрь 2014'!J99+'СВОД 2014'!L99</f>
        <v>0</v>
      </c>
      <c r="N99" s="7">
        <f>'Октябрь 2014'!J99+'СВОД 2014'!M99</f>
        <v>0</v>
      </c>
      <c r="O99" s="7">
        <f>'Ноябрь 2014'!J99+'СВОД 2014'!N99</f>
        <v>0</v>
      </c>
      <c r="P99" s="7">
        <f>'Декабрь 2014'!J99+'СВОД 2014'!O99</f>
        <v>0</v>
      </c>
      <c r="Q99" s="74">
        <f>D99+'Январь 2014'!H99+'Февраль 2014'!H99+'Март 2014'!H99+'Апрель 2014'!H99+'Май 2014'!H99+'Июнь 2014'!H99+'Июль 2014'!H99+'Август 2014'!H99+'Сентябрь 2014'!H99+'Октябрь 2014'!H99+'Ноябрь 2014'!H99+'Декабрь 2014'!H99</f>
        <v>0</v>
      </c>
      <c r="R99" s="74">
        <f>'Январь 2014'!I99+'Февраль 2014'!I99+'Март 2014'!I99+'Апрель 2014'!I99+'Май 2014'!I99+'Июнь 2014'!I99+'Июль 2014'!I99+'Август 2014'!I99+'Сентябрь 2014'!I99+'Октябрь 2014'!I99+'Ноябрь 2014'!I99+'Декабрь 2014'!I99</f>
        <v>0</v>
      </c>
      <c r="S99" s="74">
        <f>'Январь 2014'!F99+'Февраль 2014'!F99+'Март 2014'!F99+'Апрель 2014'!F99+'Май 2014'!F99+'Июнь 2014'!F99+'Июль 2014'!F99+'Август 2014'!F99+'Сентябрь 2014'!F99+'Октябрь 2014'!F99+'Ноябрь 2014'!F99+'Декабрь 2014'!F99</f>
        <v>0</v>
      </c>
      <c r="T99" s="74">
        <f t="shared" si="2"/>
        <v>0</v>
      </c>
      <c r="U99" s="113">
        <f t="shared" si="3"/>
        <v>0</v>
      </c>
    </row>
    <row r="100" spans="1:21" ht="15.95" customHeight="1" x14ac:dyDescent="0.25">
      <c r="A100" s="81"/>
      <c r="B100" s="2">
        <v>81</v>
      </c>
      <c r="C100" s="18"/>
      <c r="D100" s="107">
        <f>'СВОД 2013'!N97</f>
        <v>0</v>
      </c>
      <c r="E100" s="7">
        <f>'Январь 2014'!J100+'СВОД 2014'!D100</f>
        <v>0</v>
      </c>
      <c r="F100" s="7">
        <f>'Февраль 2014'!J100+'СВОД 2014'!E100</f>
        <v>0</v>
      </c>
      <c r="G100" s="7">
        <f>'Март 2014'!J100+'СВОД 2014'!F100</f>
        <v>0</v>
      </c>
      <c r="H100" s="7">
        <f>'Апрель 2014'!J100+'СВОД 2014'!G100</f>
        <v>0</v>
      </c>
      <c r="I100" s="7">
        <f>'Май 2014'!J100+'СВОД 2014'!H100</f>
        <v>0</v>
      </c>
      <c r="J100" s="7">
        <f>'Июнь 2014'!J100+'СВОД 2014'!I100</f>
        <v>0</v>
      </c>
      <c r="K100" s="7">
        <f>'Июль 2014'!J100+'СВОД 2014'!J100</f>
        <v>0</v>
      </c>
      <c r="L100" s="7">
        <f>'Август 2014'!J100+'СВОД 2014'!K100</f>
        <v>0</v>
      </c>
      <c r="M100" s="7">
        <f>'Сентябрь 2014'!J100+'СВОД 2014'!L100</f>
        <v>0</v>
      </c>
      <c r="N100" s="7">
        <f>'Октябрь 2014'!J100+'СВОД 2014'!M100</f>
        <v>0</v>
      </c>
      <c r="O100" s="7">
        <f>'Ноябрь 2014'!J100+'СВОД 2014'!N100</f>
        <v>0</v>
      </c>
      <c r="P100" s="7">
        <f>'Декабрь 2014'!J100+'СВОД 2014'!O100</f>
        <v>0</v>
      </c>
      <c r="Q100" s="74">
        <f>D100+'Январь 2014'!H100+'Февраль 2014'!H100+'Март 2014'!H100+'Апрель 2014'!H100+'Май 2014'!H100+'Июнь 2014'!H100+'Июль 2014'!H100+'Август 2014'!H100+'Сентябрь 2014'!H100+'Октябрь 2014'!H100+'Ноябрь 2014'!H100+'Декабрь 2014'!H100</f>
        <v>0</v>
      </c>
      <c r="R100" s="74">
        <f>'Январь 2014'!I100+'Февраль 2014'!I100+'Март 2014'!I100+'Апрель 2014'!I100+'Май 2014'!I100+'Июнь 2014'!I100+'Июль 2014'!I100+'Август 2014'!I100+'Сентябрь 2014'!I100+'Октябрь 2014'!I100+'Ноябрь 2014'!I100+'Декабрь 2014'!I100</f>
        <v>0</v>
      </c>
      <c r="S100" s="74">
        <f>'Январь 2014'!F100+'Февраль 2014'!F100+'Март 2014'!F100+'Апрель 2014'!F100+'Май 2014'!F100+'Июнь 2014'!F100+'Июль 2014'!F100+'Август 2014'!F100+'Сентябрь 2014'!F100+'Октябрь 2014'!F100+'Ноябрь 2014'!F100+'Декабрь 2014'!F100</f>
        <v>0</v>
      </c>
      <c r="T100" s="74">
        <f t="shared" si="2"/>
        <v>0</v>
      </c>
      <c r="U100" s="113">
        <f t="shared" si="3"/>
        <v>0</v>
      </c>
    </row>
    <row r="101" spans="1:21" ht="15.95" customHeight="1" x14ac:dyDescent="0.25">
      <c r="A101" s="81"/>
      <c r="B101" s="2">
        <v>82</v>
      </c>
      <c r="C101" s="18"/>
      <c r="D101" s="107">
        <f>'СВОД 2013'!N98</f>
        <v>0</v>
      </c>
      <c r="E101" s="7">
        <f>'Январь 2014'!J101+'СВОД 2014'!D101</f>
        <v>0</v>
      </c>
      <c r="F101" s="7">
        <f>'Февраль 2014'!J101+'СВОД 2014'!E101</f>
        <v>0</v>
      </c>
      <c r="G101" s="7">
        <f>'Март 2014'!J101+'СВОД 2014'!F101</f>
        <v>0</v>
      </c>
      <c r="H101" s="7">
        <f>'Апрель 2014'!J101+'СВОД 2014'!G101</f>
        <v>0</v>
      </c>
      <c r="I101" s="7">
        <f>'Май 2014'!J101+'СВОД 2014'!H101</f>
        <v>0</v>
      </c>
      <c r="J101" s="7">
        <f>'Июнь 2014'!J101+'СВОД 2014'!I101</f>
        <v>0</v>
      </c>
      <c r="K101" s="7">
        <f>'Июль 2014'!J101+'СВОД 2014'!J101</f>
        <v>0</v>
      </c>
      <c r="L101" s="7">
        <f>'Август 2014'!J101+'СВОД 2014'!K101</f>
        <v>0</v>
      </c>
      <c r="M101" s="7">
        <f>'Сентябрь 2014'!J101+'СВОД 2014'!L101</f>
        <v>0</v>
      </c>
      <c r="N101" s="7">
        <f>'Октябрь 2014'!J101+'СВОД 2014'!M101</f>
        <v>0</v>
      </c>
      <c r="O101" s="7">
        <f>'Ноябрь 2014'!J101+'СВОД 2014'!N101</f>
        <v>0</v>
      </c>
      <c r="P101" s="7">
        <f>'Декабрь 2014'!J101+'СВОД 2014'!O101</f>
        <v>0</v>
      </c>
      <c r="Q101" s="74">
        <f>D101+'Январь 2014'!H101+'Февраль 2014'!H101+'Март 2014'!H101+'Апрель 2014'!H101+'Май 2014'!H101+'Июнь 2014'!H101+'Июль 2014'!H101+'Август 2014'!H101+'Сентябрь 2014'!H101+'Октябрь 2014'!H101+'Ноябрь 2014'!H101+'Декабрь 2014'!H101</f>
        <v>0</v>
      </c>
      <c r="R101" s="74">
        <f>'Январь 2014'!I101+'Февраль 2014'!I101+'Март 2014'!I101+'Апрель 2014'!I101+'Май 2014'!I101+'Июнь 2014'!I101+'Июль 2014'!I101+'Август 2014'!I101+'Сентябрь 2014'!I101+'Октябрь 2014'!I101+'Ноябрь 2014'!I101+'Декабрь 2014'!I101</f>
        <v>0</v>
      </c>
      <c r="S101" s="74">
        <f>'Январь 2014'!F101+'Февраль 2014'!F101+'Март 2014'!F101+'Апрель 2014'!F101+'Май 2014'!F101+'Июнь 2014'!F101+'Июль 2014'!F101+'Август 2014'!F101+'Сентябрь 2014'!F101+'Октябрь 2014'!F101+'Ноябрь 2014'!F101+'Декабрь 2014'!F101</f>
        <v>0</v>
      </c>
      <c r="T101" s="74">
        <f t="shared" si="2"/>
        <v>0</v>
      </c>
      <c r="U101" s="113">
        <f t="shared" si="3"/>
        <v>0</v>
      </c>
    </row>
    <row r="102" spans="1:21" ht="15.95" customHeight="1" x14ac:dyDescent="0.25">
      <c r="A102" s="81"/>
      <c r="B102" s="2">
        <v>83</v>
      </c>
      <c r="C102" s="18"/>
      <c r="D102" s="107">
        <f>'СВОД 2013'!N99</f>
        <v>0</v>
      </c>
      <c r="E102" s="7">
        <f>'Январь 2014'!J102+'СВОД 2014'!D102</f>
        <v>0</v>
      </c>
      <c r="F102" s="7">
        <f>'Февраль 2014'!J102+'СВОД 2014'!E102</f>
        <v>0</v>
      </c>
      <c r="G102" s="7">
        <f>'Март 2014'!J102+'СВОД 2014'!F102</f>
        <v>0</v>
      </c>
      <c r="H102" s="7">
        <f>'Апрель 2014'!J102+'СВОД 2014'!G102</f>
        <v>0</v>
      </c>
      <c r="I102" s="7">
        <f>'Май 2014'!J102+'СВОД 2014'!H102</f>
        <v>0</v>
      </c>
      <c r="J102" s="7">
        <f>'Июнь 2014'!J102+'СВОД 2014'!I102</f>
        <v>0</v>
      </c>
      <c r="K102" s="7">
        <f>'Июль 2014'!J102+'СВОД 2014'!J102</f>
        <v>0</v>
      </c>
      <c r="L102" s="7">
        <f>'Август 2014'!J102+'СВОД 2014'!K102</f>
        <v>0</v>
      </c>
      <c r="M102" s="7">
        <f>'Сентябрь 2014'!J102+'СВОД 2014'!L102</f>
        <v>0</v>
      </c>
      <c r="N102" s="7">
        <f>'Октябрь 2014'!J102+'СВОД 2014'!M102</f>
        <v>0</v>
      </c>
      <c r="O102" s="7">
        <f>'Ноябрь 2014'!J102+'СВОД 2014'!N102</f>
        <v>0</v>
      </c>
      <c r="P102" s="7">
        <f>'Декабрь 2014'!J102+'СВОД 2014'!O102</f>
        <v>0</v>
      </c>
      <c r="Q102" s="74">
        <f>D102+'Январь 2014'!H102+'Февраль 2014'!H102+'Март 2014'!H102+'Апрель 2014'!H102+'Май 2014'!H102+'Июнь 2014'!H102+'Июль 2014'!H102+'Август 2014'!H102+'Сентябрь 2014'!H102+'Октябрь 2014'!H102+'Ноябрь 2014'!H102+'Декабрь 2014'!H102</f>
        <v>0</v>
      </c>
      <c r="R102" s="74">
        <f>'Январь 2014'!I102+'Февраль 2014'!I102+'Март 2014'!I102+'Апрель 2014'!I102+'Май 2014'!I102+'Июнь 2014'!I102+'Июль 2014'!I102+'Август 2014'!I102+'Сентябрь 2014'!I102+'Октябрь 2014'!I102+'Ноябрь 2014'!I102+'Декабрь 2014'!I102</f>
        <v>0</v>
      </c>
      <c r="S102" s="74">
        <f>'Январь 2014'!F102+'Февраль 2014'!F102+'Март 2014'!F102+'Апрель 2014'!F102+'Май 2014'!F102+'Июнь 2014'!F102+'Июль 2014'!F102+'Август 2014'!F102+'Сентябрь 2014'!F102+'Октябрь 2014'!F102+'Ноябрь 2014'!F102+'Декабрь 2014'!F102</f>
        <v>0</v>
      </c>
      <c r="T102" s="74">
        <f t="shared" si="2"/>
        <v>0</v>
      </c>
      <c r="U102" s="113">
        <f t="shared" si="3"/>
        <v>0</v>
      </c>
    </row>
    <row r="103" spans="1:21" ht="15.95" customHeight="1" x14ac:dyDescent="0.25">
      <c r="A103" s="81" t="s">
        <v>41</v>
      </c>
      <c r="B103" s="2">
        <v>84</v>
      </c>
      <c r="C103" s="18"/>
      <c r="D103" s="107">
        <f>'СВОД 2013'!N100</f>
        <v>0</v>
      </c>
      <c r="E103" s="7">
        <f>'Январь 2014'!J103+'СВОД 2014'!D103</f>
        <v>0</v>
      </c>
      <c r="F103" s="7">
        <f>'Февраль 2014'!J103+'СВОД 2014'!E103</f>
        <v>0</v>
      </c>
      <c r="G103" s="7">
        <f>'Март 2014'!J103+'СВОД 2014'!F103</f>
        <v>0</v>
      </c>
      <c r="H103" s="7">
        <f>'Апрель 2014'!J103+'СВОД 2014'!G103</f>
        <v>0</v>
      </c>
      <c r="I103" s="7">
        <f>'Май 2014'!J103+'СВОД 2014'!H103</f>
        <v>0</v>
      </c>
      <c r="J103" s="7">
        <f>'Июнь 2014'!J103+'СВОД 2014'!I103</f>
        <v>0</v>
      </c>
      <c r="K103" s="7">
        <f>'Июль 2014'!J103+'СВОД 2014'!J103</f>
        <v>0</v>
      </c>
      <c r="L103" s="7">
        <f>'Август 2014'!J103+'СВОД 2014'!K103</f>
        <v>0</v>
      </c>
      <c r="M103" s="7">
        <f>'Сентябрь 2014'!J103+'СВОД 2014'!L103</f>
        <v>0</v>
      </c>
      <c r="N103" s="7">
        <f>'Октябрь 2014'!J103+'СВОД 2014'!M103</f>
        <v>0</v>
      </c>
      <c r="O103" s="7">
        <f>'Ноябрь 2014'!J103+'СВОД 2014'!N103</f>
        <v>0</v>
      </c>
      <c r="P103" s="7">
        <f>'Декабрь 2014'!J103+'СВОД 2014'!O103</f>
        <v>0</v>
      </c>
      <c r="Q103" s="74">
        <f>D103+'Январь 2014'!H103+'Февраль 2014'!H103+'Март 2014'!H103+'Апрель 2014'!H103+'Май 2014'!H103+'Июнь 2014'!H103+'Июль 2014'!H103+'Август 2014'!H103+'Сентябрь 2014'!H103+'Октябрь 2014'!H103+'Ноябрь 2014'!H103+'Декабрь 2014'!H103</f>
        <v>0</v>
      </c>
      <c r="R103" s="74">
        <f>'Январь 2014'!I103+'Февраль 2014'!I103+'Март 2014'!I103+'Апрель 2014'!I103+'Май 2014'!I103+'Июнь 2014'!I103+'Июль 2014'!I103+'Август 2014'!I103+'Сентябрь 2014'!I103+'Октябрь 2014'!I103+'Ноябрь 2014'!I103+'Декабрь 2014'!I103</f>
        <v>0</v>
      </c>
      <c r="S103" s="74">
        <f>'Январь 2014'!F103+'Февраль 2014'!F103+'Март 2014'!F103+'Апрель 2014'!F103+'Май 2014'!F103+'Июнь 2014'!F103+'Июль 2014'!F103+'Август 2014'!F103+'Сентябрь 2014'!F103+'Октябрь 2014'!F103+'Ноябрь 2014'!F103+'Декабрь 2014'!F103</f>
        <v>0</v>
      </c>
      <c r="T103" s="74">
        <f t="shared" si="2"/>
        <v>0</v>
      </c>
      <c r="U103" s="113">
        <f t="shared" si="3"/>
        <v>0</v>
      </c>
    </row>
    <row r="104" spans="1:21" ht="15.95" customHeight="1" x14ac:dyDescent="0.25">
      <c r="A104" s="81" t="s">
        <v>41</v>
      </c>
      <c r="B104" s="2">
        <v>85</v>
      </c>
      <c r="C104" s="18"/>
      <c r="D104" s="107">
        <f>'СВОД 2013'!N101</f>
        <v>0</v>
      </c>
      <c r="E104" s="7">
        <f>'Январь 2014'!J104+'СВОД 2014'!D104</f>
        <v>0</v>
      </c>
      <c r="F104" s="7">
        <f>'Февраль 2014'!J104+'СВОД 2014'!E104</f>
        <v>0</v>
      </c>
      <c r="G104" s="7">
        <f>'Март 2014'!J104+'СВОД 2014'!F104</f>
        <v>0</v>
      </c>
      <c r="H104" s="7">
        <f>'Апрель 2014'!J104+'СВОД 2014'!G104</f>
        <v>0</v>
      </c>
      <c r="I104" s="7">
        <f>'Май 2014'!J104+'СВОД 2014'!H104</f>
        <v>0</v>
      </c>
      <c r="J104" s="7">
        <f>'Июнь 2014'!J104+'СВОД 2014'!I104</f>
        <v>0</v>
      </c>
      <c r="K104" s="7">
        <f>'Июль 2014'!J104+'СВОД 2014'!J104</f>
        <v>0</v>
      </c>
      <c r="L104" s="7">
        <f>'Август 2014'!J104+'СВОД 2014'!K104</f>
        <v>0</v>
      </c>
      <c r="M104" s="7">
        <f>'Сентябрь 2014'!J104+'СВОД 2014'!L104</f>
        <v>0</v>
      </c>
      <c r="N104" s="7">
        <f>'Октябрь 2014'!J104+'СВОД 2014'!M104</f>
        <v>0</v>
      </c>
      <c r="O104" s="7">
        <f>'Ноябрь 2014'!J104+'СВОД 2014'!N104</f>
        <v>0</v>
      </c>
      <c r="P104" s="7">
        <f>'Декабрь 2014'!J104+'СВОД 2014'!O104</f>
        <v>0</v>
      </c>
      <c r="Q104" s="74">
        <f>D104+'Январь 2014'!H104+'Февраль 2014'!H104+'Март 2014'!H104+'Апрель 2014'!H104+'Май 2014'!H104+'Июнь 2014'!H104+'Июль 2014'!H104+'Август 2014'!H104+'Сентябрь 2014'!H104+'Октябрь 2014'!H104+'Ноябрь 2014'!H104+'Декабрь 2014'!H104</f>
        <v>0</v>
      </c>
      <c r="R104" s="74">
        <f>'Январь 2014'!I104+'Февраль 2014'!I104+'Март 2014'!I104+'Апрель 2014'!I104+'Май 2014'!I104+'Июнь 2014'!I104+'Июль 2014'!I104+'Август 2014'!I104+'Сентябрь 2014'!I104+'Октябрь 2014'!I104+'Ноябрь 2014'!I104+'Декабрь 2014'!I104</f>
        <v>0</v>
      </c>
      <c r="S104" s="74">
        <f>'Январь 2014'!F104+'Февраль 2014'!F104+'Март 2014'!F104+'Апрель 2014'!F104+'Май 2014'!F104+'Июнь 2014'!F104+'Июль 2014'!F104+'Август 2014'!F104+'Сентябрь 2014'!F104+'Октябрь 2014'!F104+'Ноябрь 2014'!F104+'Декабрь 2014'!F104</f>
        <v>0</v>
      </c>
      <c r="T104" s="74">
        <f t="shared" si="2"/>
        <v>0</v>
      </c>
      <c r="U104" s="113">
        <f t="shared" si="3"/>
        <v>0</v>
      </c>
    </row>
    <row r="105" spans="1:21" ht="15.95" customHeight="1" x14ac:dyDescent="0.25">
      <c r="A105" s="81" t="s">
        <v>41</v>
      </c>
      <c r="B105" s="2">
        <v>86</v>
      </c>
      <c r="C105" s="18"/>
      <c r="D105" s="107">
        <f>'СВОД 2013'!N102</f>
        <v>0</v>
      </c>
      <c r="E105" s="7">
        <f>'Январь 2014'!J105+'СВОД 2014'!D105</f>
        <v>0</v>
      </c>
      <c r="F105" s="7">
        <f>'Февраль 2014'!J105+'СВОД 2014'!E105</f>
        <v>0</v>
      </c>
      <c r="G105" s="7">
        <f>'Март 2014'!J105+'СВОД 2014'!F105</f>
        <v>0</v>
      </c>
      <c r="H105" s="7">
        <f>'Апрель 2014'!J105+'СВОД 2014'!G105</f>
        <v>0</v>
      </c>
      <c r="I105" s="7">
        <f>'Май 2014'!J105+'СВОД 2014'!H105</f>
        <v>0</v>
      </c>
      <c r="J105" s="7">
        <f>'Июнь 2014'!J105+'СВОД 2014'!I105</f>
        <v>0</v>
      </c>
      <c r="K105" s="7">
        <f>'Июль 2014'!J105+'СВОД 2014'!J105</f>
        <v>0</v>
      </c>
      <c r="L105" s="7">
        <f>'Август 2014'!J105+'СВОД 2014'!K105</f>
        <v>0</v>
      </c>
      <c r="M105" s="7">
        <f>'Сентябрь 2014'!J105+'СВОД 2014'!L105</f>
        <v>0</v>
      </c>
      <c r="N105" s="7">
        <f>'Октябрь 2014'!J105+'СВОД 2014'!M105</f>
        <v>0</v>
      </c>
      <c r="O105" s="7">
        <f>'Ноябрь 2014'!J105+'СВОД 2014'!N105</f>
        <v>0</v>
      </c>
      <c r="P105" s="7">
        <f>'Декабрь 2014'!J105+'СВОД 2014'!O105</f>
        <v>0</v>
      </c>
      <c r="Q105" s="74">
        <f>D105+'Январь 2014'!H105+'Февраль 2014'!H105+'Март 2014'!H105+'Апрель 2014'!H105+'Май 2014'!H105+'Июнь 2014'!H105+'Июль 2014'!H105+'Август 2014'!H105+'Сентябрь 2014'!H105+'Октябрь 2014'!H105+'Ноябрь 2014'!H105+'Декабрь 2014'!H105</f>
        <v>0</v>
      </c>
      <c r="R105" s="74">
        <f>'Январь 2014'!I105+'Февраль 2014'!I105+'Март 2014'!I105+'Апрель 2014'!I105+'Май 2014'!I105+'Июнь 2014'!I105+'Июль 2014'!I105+'Август 2014'!I105+'Сентябрь 2014'!I105+'Октябрь 2014'!I105+'Ноябрь 2014'!I105+'Декабрь 2014'!I105</f>
        <v>0</v>
      </c>
      <c r="S105" s="74">
        <f>'Январь 2014'!F105+'Февраль 2014'!F105+'Март 2014'!F105+'Апрель 2014'!F105+'Май 2014'!F105+'Июнь 2014'!F105+'Июль 2014'!F105+'Август 2014'!F105+'Сентябрь 2014'!F105+'Октябрь 2014'!F105+'Ноябрь 2014'!F105+'Декабрь 2014'!F105</f>
        <v>0</v>
      </c>
      <c r="T105" s="74">
        <f t="shared" si="2"/>
        <v>0</v>
      </c>
      <c r="U105" s="113">
        <f t="shared" si="3"/>
        <v>0</v>
      </c>
    </row>
    <row r="106" spans="1:21" ht="15.95" customHeight="1" x14ac:dyDescent="0.25">
      <c r="A106" s="81" t="s">
        <v>181</v>
      </c>
      <c r="B106" s="2">
        <v>87</v>
      </c>
      <c r="C106" s="18"/>
      <c r="D106" s="107">
        <f>'СВОД 2013'!N103</f>
        <v>0</v>
      </c>
      <c r="E106" s="7">
        <f>'Январь 2014'!J106+'СВОД 2014'!D106</f>
        <v>0</v>
      </c>
      <c r="F106" s="7">
        <f>'Февраль 2014'!J106+'СВОД 2014'!E106</f>
        <v>0</v>
      </c>
      <c r="G106" s="7">
        <f>'Март 2014'!J106+'СВОД 2014'!F106</f>
        <v>0</v>
      </c>
      <c r="H106" s="7">
        <f>'Апрель 2014'!J106+'СВОД 2014'!G106</f>
        <v>0</v>
      </c>
      <c r="I106" s="7">
        <f>'Май 2014'!J106+'СВОД 2014'!H106</f>
        <v>0</v>
      </c>
      <c r="J106" s="7">
        <f>'Июнь 2014'!J106+'СВОД 2014'!I106</f>
        <v>0</v>
      </c>
      <c r="K106" s="7">
        <f>'Июль 2014'!J106+'СВОД 2014'!J106</f>
        <v>0</v>
      </c>
      <c r="L106" s="7">
        <f>'Август 2014'!J106+'СВОД 2014'!K106</f>
        <v>0</v>
      </c>
      <c r="M106" s="7">
        <f>'Сентябрь 2014'!J106+'СВОД 2014'!L106</f>
        <v>0</v>
      </c>
      <c r="N106" s="7">
        <f>'Октябрь 2014'!J106+'СВОД 2014'!M106</f>
        <v>0</v>
      </c>
      <c r="O106" s="7">
        <f>'Ноябрь 2014'!J106+'СВОД 2014'!N106</f>
        <v>0</v>
      </c>
      <c r="P106" s="7">
        <f>'Декабрь 2014'!J106+'СВОД 2014'!O106</f>
        <v>0</v>
      </c>
      <c r="Q106" s="74">
        <f>D106+'Январь 2014'!H106+'Февраль 2014'!H106+'Март 2014'!H106+'Апрель 2014'!H106+'Май 2014'!H106+'Июнь 2014'!H106+'Июль 2014'!H106+'Август 2014'!H106+'Сентябрь 2014'!H106+'Октябрь 2014'!H106+'Ноябрь 2014'!H106+'Декабрь 2014'!H106</f>
        <v>0</v>
      </c>
      <c r="R106" s="74">
        <f>'Январь 2014'!I106+'Февраль 2014'!I106+'Март 2014'!I106+'Апрель 2014'!I106+'Май 2014'!I106+'Июнь 2014'!I106+'Июль 2014'!I106+'Август 2014'!I106+'Сентябрь 2014'!I106+'Октябрь 2014'!I106+'Ноябрь 2014'!I106+'Декабрь 2014'!I106</f>
        <v>0</v>
      </c>
      <c r="S106" s="74">
        <f>'Январь 2014'!F106+'Февраль 2014'!F106+'Март 2014'!F106+'Апрель 2014'!F106+'Май 2014'!F106+'Июнь 2014'!F106+'Июль 2014'!F106+'Август 2014'!F106+'Сентябрь 2014'!F106+'Октябрь 2014'!F106+'Ноябрь 2014'!F106+'Декабрь 2014'!F106</f>
        <v>0</v>
      </c>
      <c r="T106" s="74">
        <f t="shared" si="2"/>
        <v>0</v>
      </c>
      <c r="U106" s="113">
        <f t="shared" si="3"/>
        <v>0</v>
      </c>
    </row>
    <row r="107" spans="1:21" ht="15.95" customHeight="1" x14ac:dyDescent="0.25">
      <c r="A107" s="81" t="s">
        <v>42</v>
      </c>
      <c r="B107" s="2">
        <v>88</v>
      </c>
      <c r="C107" s="18"/>
      <c r="D107" s="107">
        <f>'СВОД 2013'!N104</f>
        <v>-4501.6499999999996</v>
      </c>
      <c r="E107" s="7">
        <f>'Январь 2014'!J107+'СВОД 2014'!D107</f>
        <v>-4498.3999999999996</v>
      </c>
      <c r="F107" s="7">
        <f>'Февраль 2014'!J107+'СВОД 2014'!E107</f>
        <v>-4493.41</v>
      </c>
      <c r="G107" s="7">
        <f>'Март 2014'!J107+'СВОД 2014'!F107</f>
        <v>-4484.57</v>
      </c>
      <c r="H107" s="7">
        <f>'Апрель 2014'!J107+'СВОД 2014'!G107</f>
        <v>-4279.74</v>
      </c>
      <c r="I107" s="7">
        <f>'Май 2014'!J107+'СВОД 2014'!H107</f>
        <v>-4195.29</v>
      </c>
      <c r="J107" s="7">
        <f>'Июнь 2014'!J107+'СВОД 2014'!I107</f>
        <v>-3938.14</v>
      </c>
      <c r="K107" s="7">
        <f>'Июль 2014'!J107+'СВОД 2014'!J107</f>
        <v>-2998.42</v>
      </c>
      <c r="L107" s="7">
        <f>'Август 2014'!J107+'СВОД 2014'!K107</f>
        <v>-1890.3500000000001</v>
      </c>
      <c r="M107" s="7">
        <f>'Сентябрь 2014'!J107+'СВОД 2014'!L107</f>
        <v>-419.21000000000004</v>
      </c>
      <c r="N107" s="7">
        <f>'Октябрь 2014'!J107+'СВОД 2014'!M107</f>
        <v>905.13999999999987</v>
      </c>
      <c r="O107" s="7">
        <f>'Ноябрь 2014'!J107+'СВОД 2014'!N107</f>
        <v>905.13999999999987</v>
      </c>
      <c r="P107" s="7">
        <f>'Декабрь 2014'!J107+'СВОД 2014'!O107</f>
        <v>905.13999999999987</v>
      </c>
      <c r="Q107" s="74">
        <f>D107+'Январь 2014'!H107+'Февраль 2014'!H107+'Март 2014'!H107+'Апрель 2014'!H107+'Май 2014'!H107+'Июнь 2014'!H107+'Июль 2014'!H107+'Август 2014'!H107+'Сентябрь 2014'!H107+'Октябрь 2014'!H107+'Ноябрь 2014'!H107+'Декабрь 2014'!H107</f>
        <v>905.13999999999987</v>
      </c>
      <c r="R107" s="74">
        <f>'Январь 2014'!I107+'Февраль 2014'!I107+'Март 2014'!I107+'Апрель 2014'!I107+'Май 2014'!I107+'Июнь 2014'!I107+'Июль 2014'!I107+'Август 2014'!I107+'Сентябрь 2014'!I107+'Октябрь 2014'!I107+'Ноябрь 2014'!I107+'Декабрь 2014'!I107</f>
        <v>0</v>
      </c>
      <c r="S107" s="74">
        <f>'Январь 2014'!F107+'Февраль 2014'!F107+'Март 2014'!F107+'Апрель 2014'!F107+'Май 2014'!F107+'Июнь 2014'!F107+'Июль 2014'!F107+'Август 2014'!F107+'Сентябрь 2014'!F107+'Октябрь 2014'!F107+'Ноябрь 2014'!F107+'Декабрь 2014'!F107</f>
        <v>1746.88</v>
      </c>
      <c r="T107" s="74">
        <f t="shared" si="2"/>
        <v>905.13999999999987</v>
      </c>
      <c r="U107" s="113">
        <f t="shared" si="3"/>
        <v>0</v>
      </c>
    </row>
    <row r="108" spans="1:21" ht="15.95" customHeight="1" x14ac:dyDescent="0.25">
      <c r="A108" s="81" t="s">
        <v>43</v>
      </c>
      <c r="B108" s="2">
        <v>89</v>
      </c>
      <c r="C108" s="18"/>
      <c r="D108" s="107">
        <f>'СВОД 2013'!N105</f>
        <v>0</v>
      </c>
      <c r="E108" s="7">
        <f>'Январь 2014'!J108+'СВОД 2014'!D108</f>
        <v>0</v>
      </c>
      <c r="F108" s="7">
        <f>'Февраль 2014'!J108+'СВОД 2014'!E108</f>
        <v>0</v>
      </c>
      <c r="G108" s="7">
        <f>'Март 2014'!J108+'СВОД 2014'!F108</f>
        <v>0</v>
      </c>
      <c r="H108" s="7">
        <f>'Апрель 2014'!J108+'СВОД 2014'!G108</f>
        <v>0</v>
      </c>
      <c r="I108" s="7">
        <f>'Май 2014'!J108+'СВОД 2014'!H108</f>
        <v>0</v>
      </c>
      <c r="J108" s="7">
        <f>'Июнь 2014'!J108+'СВОД 2014'!I108</f>
        <v>0</v>
      </c>
      <c r="K108" s="7">
        <f>'Июль 2014'!J108+'СВОД 2014'!J108</f>
        <v>0</v>
      </c>
      <c r="L108" s="7">
        <f>'Август 2014'!J108+'СВОД 2014'!K108</f>
        <v>0</v>
      </c>
      <c r="M108" s="7">
        <f>'Сентябрь 2014'!J108+'СВОД 2014'!L108</f>
        <v>0</v>
      </c>
      <c r="N108" s="7">
        <f>'Октябрь 2014'!J108+'СВОД 2014'!M108</f>
        <v>0</v>
      </c>
      <c r="O108" s="7">
        <f>'Ноябрь 2014'!J108+'СВОД 2014'!N108</f>
        <v>0</v>
      </c>
      <c r="P108" s="7">
        <f>'Декабрь 2014'!J108+'СВОД 2014'!O108</f>
        <v>0</v>
      </c>
      <c r="Q108" s="74">
        <f>D108+'Январь 2014'!H108+'Февраль 2014'!H108+'Март 2014'!H108+'Апрель 2014'!H108+'Май 2014'!H108+'Июнь 2014'!H108+'Июль 2014'!H108+'Август 2014'!H108+'Сентябрь 2014'!H108+'Октябрь 2014'!H108+'Ноябрь 2014'!H108+'Декабрь 2014'!H108</f>
        <v>0</v>
      </c>
      <c r="R108" s="74">
        <f>'Январь 2014'!I108+'Февраль 2014'!I108+'Март 2014'!I108+'Апрель 2014'!I108+'Май 2014'!I108+'Июнь 2014'!I108+'Июль 2014'!I108+'Август 2014'!I108+'Сентябрь 2014'!I108+'Октябрь 2014'!I108+'Ноябрь 2014'!I108+'Декабрь 2014'!I108</f>
        <v>0</v>
      </c>
      <c r="S108" s="74">
        <f>'Январь 2014'!F108+'Февраль 2014'!F108+'Март 2014'!F108+'Апрель 2014'!F108+'Май 2014'!F108+'Июнь 2014'!F108+'Июль 2014'!F108+'Август 2014'!F108+'Сентябрь 2014'!F108+'Октябрь 2014'!F108+'Ноябрь 2014'!F108+'Декабрь 2014'!F108</f>
        <v>0</v>
      </c>
      <c r="T108" s="74">
        <f t="shared" si="2"/>
        <v>0</v>
      </c>
      <c r="U108" s="113">
        <f t="shared" si="3"/>
        <v>0</v>
      </c>
    </row>
    <row r="109" spans="1:21" ht="15.95" customHeight="1" x14ac:dyDescent="0.25">
      <c r="A109" s="81" t="s">
        <v>44</v>
      </c>
      <c r="B109" s="2">
        <v>90</v>
      </c>
      <c r="C109" s="18"/>
      <c r="D109" s="107">
        <f>'СВОД 2013'!N106</f>
        <v>0</v>
      </c>
      <c r="E109" s="7">
        <f>'Январь 2014'!J109+'СВОД 2014'!D109</f>
        <v>0</v>
      </c>
      <c r="F109" s="7">
        <f>'Февраль 2014'!J109+'СВОД 2014'!E109</f>
        <v>0</v>
      </c>
      <c r="G109" s="7">
        <f>'Март 2014'!J109+'СВОД 2014'!F109</f>
        <v>0</v>
      </c>
      <c r="H109" s="7">
        <f>'Апрель 2014'!J109+'СВОД 2014'!G109</f>
        <v>0</v>
      </c>
      <c r="I109" s="7">
        <f>'Май 2014'!J109+'СВОД 2014'!H109</f>
        <v>0</v>
      </c>
      <c r="J109" s="7">
        <f>'Июнь 2014'!J109+'СВОД 2014'!I109</f>
        <v>0</v>
      </c>
      <c r="K109" s="7">
        <f>'Июль 2014'!J109+'СВОД 2014'!J109</f>
        <v>0</v>
      </c>
      <c r="L109" s="7">
        <f>'Август 2014'!J109+'СВОД 2014'!K109</f>
        <v>20.46</v>
      </c>
      <c r="M109" s="7">
        <f>'Сентябрь 2014'!J109+'СВОД 2014'!L109</f>
        <v>23.22</v>
      </c>
      <c r="N109" s="7">
        <f>'Октябрь 2014'!J109+'СВОД 2014'!M109</f>
        <v>24.86</v>
      </c>
      <c r="O109" s="7">
        <f>'Ноябрь 2014'!J109+'СВОД 2014'!N109</f>
        <v>24.86</v>
      </c>
      <c r="P109" s="7">
        <f>'Декабрь 2014'!J109+'СВОД 2014'!O109</f>
        <v>24.86</v>
      </c>
      <c r="Q109" s="74">
        <f>D109+'Январь 2014'!H109+'Февраль 2014'!H109+'Март 2014'!H109+'Апрель 2014'!H109+'Май 2014'!H109+'Июнь 2014'!H109+'Июль 2014'!H109+'Август 2014'!H109+'Сентябрь 2014'!H109+'Октябрь 2014'!H109+'Ноябрь 2014'!H109+'Декабрь 2014'!H109</f>
        <v>24.86</v>
      </c>
      <c r="R109" s="74">
        <f>'Январь 2014'!I109+'Февраль 2014'!I109+'Март 2014'!I109+'Апрель 2014'!I109+'Май 2014'!I109+'Июнь 2014'!I109+'Июль 2014'!I109+'Август 2014'!I109+'Сентябрь 2014'!I109+'Октябрь 2014'!I109+'Ноябрь 2014'!I109+'Декабрь 2014'!I109</f>
        <v>0</v>
      </c>
      <c r="S109" s="74">
        <f>'Январь 2014'!F109+'Февраль 2014'!F109+'Март 2014'!F109+'Апрель 2014'!F109+'Май 2014'!F109+'Июнь 2014'!F109+'Июль 2014'!F109+'Август 2014'!F109+'Сентябрь 2014'!F109+'Октябрь 2014'!F109+'Ноябрь 2014'!F109+'Декабрь 2014'!F109</f>
        <v>8.0399999999999991</v>
      </c>
      <c r="T109" s="74">
        <f t="shared" si="2"/>
        <v>24.86</v>
      </c>
      <c r="U109" s="113">
        <f t="shared" si="3"/>
        <v>0</v>
      </c>
    </row>
    <row r="110" spans="1:21" ht="15.95" customHeight="1" x14ac:dyDescent="0.25">
      <c r="A110" s="81" t="s">
        <v>170</v>
      </c>
      <c r="B110" s="2">
        <v>91</v>
      </c>
      <c r="C110" s="18"/>
      <c r="D110" s="107">
        <f>'СВОД 2013'!N107</f>
        <v>0</v>
      </c>
      <c r="E110" s="7">
        <f>'Январь 2014'!J110+'СВОД 2014'!D110</f>
        <v>0</v>
      </c>
      <c r="F110" s="7">
        <f>'Февраль 2014'!J110+'СВОД 2014'!E110</f>
        <v>0</v>
      </c>
      <c r="G110" s="7">
        <f>'Март 2014'!J110+'СВОД 2014'!F110</f>
        <v>0</v>
      </c>
      <c r="H110" s="7">
        <f>'Апрель 2014'!J110+'СВОД 2014'!G110</f>
        <v>0</v>
      </c>
      <c r="I110" s="7">
        <f>'Май 2014'!J110+'СВОД 2014'!H110</f>
        <v>217.95</v>
      </c>
      <c r="J110" s="7">
        <f>'Июнь 2014'!J110+'СВОД 2014'!I110</f>
        <v>107.93</v>
      </c>
      <c r="K110" s="7">
        <f>'Июль 2014'!J110+'СВОД 2014'!J110</f>
        <v>180.07</v>
      </c>
      <c r="L110" s="7">
        <f>'Август 2014'!J110+'СВОД 2014'!K110</f>
        <v>-25.060000000000002</v>
      </c>
      <c r="M110" s="7">
        <f>'Сентябрь 2014'!J110+'СВОД 2014'!L110</f>
        <v>659.6099999999999</v>
      </c>
      <c r="N110" s="7">
        <f>'Октябрь 2014'!J110+'СВОД 2014'!M110</f>
        <v>-77.100000000000136</v>
      </c>
      <c r="O110" s="7">
        <f>'Ноябрь 2014'!J110+'СВОД 2014'!N110</f>
        <v>-294.10000000000014</v>
      </c>
      <c r="P110" s="7">
        <f>'Декабрь 2014'!J110+'СВОД 2014'!O110</f>
        <v>-294.10000000000014</v>
      </c>
      <c r="Q110" s="74">
        <f>D110+'Январь 2014'!H110+'Февраль 2014'!H110+'Март 2014'!H110+'Апрель 2014'!H110+'Май 2014'!H110+'Июнь 2014'!H110+'Июль 2014'!H110+'Август 2014'!H110+'Сентябрь 2014'!H110+'Октябрь 2014'!H110+'Ноябрь 2014'!H110+'Декабрь 2014'!H110</f>
        <v>1682.8999999999999</v>
      </c>
      <c r="R110" s="74">
        <f>'Январь 2014'!I110+'Февраль 2014'!I110+'Март 2014'!I110+'Апрель 2014'!I110+'Май 2014'!I110+'Июнь 2014'!I110+'Июль 2014'!I110+'Август 2014'!I110+'Сентябрь 2014'!I110+'Октябрь 2014'!I110+'Ноябрь 2014'!I110+'Декабрь 2014'!I110</f>
        <v>1977</v>
      </c>
      <c r="S110" s="74">
        <f>'Январь 2014'!F110+'Февраль 2014'!F110+'Март 2014'!F110+'Апрель 2014'!F110+'Май 2014'!F110+'Июнь 2014'!F110+'Июль 2014'!F110+'Август 2014'!F110+'Сентябрь 2014'!F110+'Октябрь 2014'!F110+'Ноябрь 2014'!F110+'Декабрь 2014'!F110</f>
        <v>544.44000000000005</v>
      </c>
      <c r="T110" s="74">
        <f t="shared" si="2"/>
        <v>-294.10000000000014</v>
      </c>
      <c r="U110" s="113">
        <f t="shared" si="3"/>
        <v>0</v>
      </c>
    </row>
    <row r="111" spans="1:21" ht="15.95" customHeight="1" x14ac:dyDescent="0.25">
      <c r="A111" s="81" t="s">
        <v>151</v>
      </c>
      <c r="B111" s="2">
        <v>92</v>
      </c>
      <c r="C111" s="18"/>
      <c r="D111" s="107">
        <f>'СВОД 2013'!N108</f>
        <v>0</v>
      </c>
      <c r="E111" s="7">
        <f>'Январь 2014'!J111+'СВОД 2014'!D111</f>
        <v>0</v>
      </c>
      <c r="F111" s="7">
        <f>'Февраль 2014'!J111+'СВОД 2014'!E111</f>
        <v>0</v>
      </c>
      <c r="G111" s="7">
        <f>'Март 2014'!J111+'СВОД 2014'!F111</f>
        <v>0</v>
      </c>
      <c r="H111" s="7">
        <f>'Апрель 2014'!J111+'СВОД 2014'!G111</f>
        <v>0</v>
      </c>
      <c r="I111" s="7">
        <f>'Май 2014'!J111+'СВОД 2014'!H111</f>
        <v>0</v>
      </c>
      <c r="J111" s="7">
        <f>'Июнь 2014'!J111+'СВОД 2014'!I111</f>
        <v>0</v>
      </c>
      <c r="K111" s="7">
        <f>'Июль 2014'!J111+'СВОД 2014'!J111</f>
        <v>0</v>
      </c>
      <c r="L111" s="7">
        <f>'Август 2014'!J111+'СВОД 2014'!K111</f>
        <v>0</v>
      </c>
      <c r="M111" s="7">
        <f>'Сентябрь 2014'!J111+'СВОД 2014'!L111</f>
        <v>0</v>
      </c>
      <c r="N111" s="7">
        <f>'Октябрь 2014'!J111+'СВОД 2014'!M111</f>
        <v>0</v>
      </c>
      <c r="O111" s="7">
        <f>'Ноябрь 2014'!J111+'СВОД 2014'!N111</f>
        <v>0</v>
      </c>
      <c r="P111" s="7">
        <f>'Декабрь 2014'!J111+'СВОД 2014'!O111</f>
        <v>0</v>
      </c>
      <c r="Q111" s="74">
        <f>D111+'Январь 2014'!H111+'Февраль 2014'!H111+'Март 2014'!H111+'Апрель 2014'!H111+'Май 2014'!H111+'Июнь 2014'!H111+'Июль 2014'!H111+'Август 2014'!H111+'Сентябрь 2014'!H111+'Октябрь 2014'!H111+'Ноябрь 2014'!H111+'Декабрь 2014'!H111</f>
        <v>0</v>
      </c>
      <c r="R111" s="74">
        <f>'Январь 2014'!I111+'Февраль 2014'!I111+'Март 2014'!I111+'Апрель 2014'!I111+'Май 2014'!I111+'Июнь 2014'!I111+'Июль 2014'!I111+'Август 2014'!I111+'Сентябрь 2014'!I111+'Октябрь 2014'!I111+'Ноябрь 2014'!I111+'Декабрь 2014'!I111</f>
        <v>0</v>
      </c>
      <c r="S111" s="74">
        <f>'Январь 2014'!F111+'Февраль 2014'!F111+'Март 2014'!F111+'Апрель 2014'!F111+'Май 2014'!F111+'Июнь 2014'!F111+'Июль 2014'!F111+'Август 2014'!F111+'Сентябрь 2014'!F111+'Октябрь 2014'!F111+'Ноябрь 2014'!F111+'Декабрь 2014'!F111</f>
        <v>0</v>
      </c>
      <c r="T111" s="74">
        <f t="shared" si="2"/>
        <v>0</v>
      </c>
      <c r="U111" s="113">
        <f t="shared" si="3"/>
        <v>0</v>
      </c>
    </row>
    <row r="112" spans="1:21" ht="15.95" customHeight="1" x14ac:dyDescent="0.25">
      <c r="A112" s="81" t="s">
        <v>45</v>
      </c>
      <c r="B112" s="2">
        <v>93</v>
      </c>
      <c r="C112" s="18"/>
      <c r="D112" s="107">
        <f>'СВОД 2013'!N109</f>
        <v>348.21000000000004</v>
      </c>
      <c r="E112" s="7">
        <f>'Январь 2014'!J112+'СВОД 2014'!D112</f>
        <v>774.57</v>
      </c>
      <c r="F112" s="7">
        <f>'Февраль 2014'!J112+'СВОД 2014'!E112</f>
        <v>1238.75</v>
      </c>
      <c r="G112" s="7">
        <f>'Март 2014'!J112+'СВОД 2014'!F112</f>
        <v>-1125.17</v>
      </c>
      <c r="H112" s="7">
        <f>'Апрель 2014'!J112+'СВОД 2014'!G112</f>
        <v>-6125.17</v>
      </c>
      <c r="I112" s="7">
        <f>'Май 2014'!J112+'СВОД 2014'!H112</f>
        <v>-4489.7</v>
      </c>
      <c r="J112" s="7">
        <f>'Июнь 2014'!J112+'СВОД 2014'!I112</f>
        <v>-4125</v>
      </c>
      <c r="K112" s="7">
        <f>'Июль 2014'!J112+'СВОД 2014'!J112</f>
        <v>-3834.5299999999997</v>
      </c>
      <c r="L112" s="7">
        <f>'Август 2014'!J112+'СВОД 2014'!K112</f>
        <v>-3482.7299999999996</v>
      </c>
      <c r="M112" s="7">
        <f>'Сентябрь 2014'!J112+'СВОД 2014'!L112</f>
        <v>-3153.3499999999995</v>
      </c>
      <c r="N112" s="7">
        <f>'Октябрь 2014'!J112+'СВОД 2014'!M112</f>
        <v>-2044.8499999999995</v>
      </c>
      <c r="O112" s="7">
        <f>'Ноябрь 2014'!J112+'СВОД 2014'!N112</f>
        <v>-2044.8499999999995</v>
      </c>
      <c r="P112" s="7">
        <f>'Декабрь 2014'!J112+'СВОД 2014'!O112</f>
        <v>-2044.8499999999995</v>
      </c>
      <c r="Q112" s="74">
        <f>D112+'Январь 2014'!H112+'Февраль 2014'!H112+'Март 2014'!H112+'Апрель 2014'!H112+'Май 2014'!H112+'Июнь 2014'!H112+'Июль 2014'!H112+'Август 2014'!H112+'Сентябрь 2014'!H112+'Октябрь 2014'!H112+'Ноябрь 2014'!H112+'Декабрь 2014'!H112</f>
        <v>5824.84</v>
      </c>
      <c r="R112" s="74">
        <f>'Январь 2014'!I112+'Февраль 2014'!I112+'Март 2014'!I112+'Апрель 2014'!I112+'Май 2014'!I112+'Июнь 2014'!I112+'Июль 2014'!I112+'Август 2014'!I112+'Сентябрь 2014'!I112+'Октябрь 2014'!I112+'Ноябрь 2014'!I112+'Декабрь 2014'!I112</f>
        <v>7869.6900000000005</v>
      </c>
      <c r="S112" s="74">
        <f>'Январь 2014'!F112+'Февраль 2014'!F112+'Март 2014'!F112+'Апрель 2014'!F112+'Май 2014'!F112+'Июнь 2014'!F112+'Июль 2014'!F112+'Август 2014'!F112+'Сентябрь 2014'!F112+'Октябрь 2014'!F112+'Ноябрь 2014'!F112+'Декабрь 2014'!F112</f>
        <v>1783.87</v>
      </c>
      <c r="T112" s="74">
        <f t="shared" si="2"/>
        <v>-2044.8500000000004</v>
      </c>
      <c r="U112" s="113">
        <f t="shared" si="3"/>
        <v>0</v>
      </c>
    </row>
    <row r="113" spans="1:21" ht="15.95" customHeight="1" x14ac:dyDescent="0.25">
      <c r="A113" s="81"/>
      <c r="B113" s="2">
        <v>94</v>
      </c>
      <c r="C113" s="18"/>
      <c r="D113" s="107">
        <f>'СВОД 2013'!N110</f>
        <v>0</v>
      </c>
      <c r="E113" s="7">
        <f>'Январь 2014'!J113+'СВОД 2014'!D113</f>
        <v>0</v>
      </c>
      <c r="F113" s="7">
        <f>'Февраль 2014'!J113+'СВОД 2014'!E113</f>
        <v>0</v>
      </c>
      <c r="G113" s="7">
        <f>'Март 2014'!J113+'СВОД 2014'!F113</f>
        <v>0</v>
      </c>
      <c r="H113" s="7">
        <f>'Апрель 2014'!J113+'СВОД 2014'!G113</f>
        <v>0</v>
      </c>
      <c r="I113" s="7">
        <f>'Май 2014'!J113+'СВОД 2014'!H113</f>
        <v>0</v>
      </c>
      <c r="J113" s="7">
        <f>'Июнь 2014'!J113+'СВОД 2014'!I113</f>
        <v>0</v>
      </c>
      <c r="K113" s="7">
        <f>'Июль 2014'!J113+'СВОД 2014'!J113</f>
        <v>0</v>
      </c>
      <c r="L113" s="7">
        <f>'Август 2014'!J113+'СВОД 2014'!K113</f>
        <v>0</v>
      </c>
      <c r="M113" s="7">
        <f>'Сентябрь 2014'!J113+'СВОД 2014'!L113</f>
        <v>0</v>
      </c>
      <c r="N113" s="7">
        <f>'Октябрь 2014'!J113+'СВОД 2014'!M113</f>
        <v>0</v>
      </c>
      <c r="O113" s="7">
        <f>'Ноябрь 2014'!J113+'СВОД 2014'!N113</f>
        <v>0</v>
      </c>
      <c r="P113" s="7">
        <f>'Декабрь 2014'!J113+'СВОД 2014'!O113</f>
        <v>0</v>
      </c>
      <c r="Q113" s="74">
        <f>D113+'Январь 2014'!H113+'Февраль 2014'!H113+'Март 2014'!H113+'Апрель 2014'!H113+'Май 2014'!H113+'Июнь 2014'!H113+'Июль 2014'!H113+'Август 2014'!H113+'Сентябрь 2014'!H113+'Октябрь 2014'!H113+'Ноябрь 2014'!H113+'Декабрь 2014'!H113</f>
        <v>0</v>
      </c>
      <c r="R113" s="74">
        <f>'Январь 2014'!I113+'Февраль 2014'!I113+'Март 2014'!I113+'Апрель 2014'!I113+'Май 2014'!I113+'Июнь 2014'!I113+'Июль 2014'!I113+'Август 2014'!I113+'Сентябрь 2014'!I113+'Октябрь 2014'!I113+'Ноябрь 2014'!I113+'Декабрь 2014'!I113</f>
        <v>0</v>
      </c>
      <c r="S113" s="74">
        <f>'Январь 2014'!F113+'Февраль 2014'!F113+'Март 2014'!F113+'Апрель 2014'!F113+'Май 2014'!F113+'Июнь 2014'!F113+'Июль 2014'!F113+'Август 2014'!F113+'Сентябрь 2014'!F113+'Октябрь 2014'!F113+'Ноябрь 2014'!F113+'Декабрь 2014'!F113</f>
        <v>0</v>
      </c>
      <c r="T113" s="74">
        <f t="shared" si="2"/>
        <v>0</v>
      </c>
      <c r="U113" s="113">
        <f t="shared" si="3"/>
        <v>0</v>
      </c>
    </row>
    <row r="114" spans="1:21" ht="15.95" customHeight="1" x14ac:dyDescent="0.25">
      <c r="A114" s="81"/>
      <c r="B114" s="2">
        <v>95</v>
      </c>
      <c r="C114" s="18"/>
      <c r="D114" s="107">
        <f>'СВОД 2013'!N111</f>
        <v>0</v>
      </c>
      <c r="E114" s="7">
        <f>'Январь 2014'!J114+'СВОД 2014'!D114</f>
        <v>0</v>
      </c>
      <c r="F114" s="7">
        <f>'Февраль 2014'!J114+'СВОД 2014'!E114</f>
        <v>0</v>
      </c>
      <c r="G114" s="7">
        <f>'Март 2014'!J114+'СВОД 2014'!F114</f>
        <v>0</v>
      </c>
      <c r="H114" s="7">
        <f>'Апрель 2014'!J114+'СВОД 2014'!G114</f>
        <v>0</v>
      </c>
      <c r="I114" s="7">
        <f>'Май 2014'!J114+'СВОД 2014'!H114</f>
        <v>0</v>
      </c>
      <c r="J114" s="7">
        <f>'Июнь 2014'!J114+'СВОД 2014'!I114</f>
        <v>0</v>
      </c>
      <c r="K114" s="7">
        <f>'Июль 2014'!J114+'СВОД 2014'!J114</f>
        <v>0</v>
      </c>
      <c r="L114" s="7">
        <f>'Август 2014'!J114+'СВОД 2014'!K114</f>
        <v>0</v>
      </c>
      <c r="M114" s="7">
        <f>'Сентябрь 2014'!J114+'СВОД 2014'!L114</f>
        <v>0</v>
      </c>
      <c r="N114" s="7">
        <f>'Октябрь 2014'!J114+'СВОД 2014'!M114</f>
        <v>0</v>
      </c>
      <c r="O114" s="7">
        <f>'Ноябрь 2014'!J114+'СВОД 2014'!N114</f>
        <v>0</v>
      </c>
      <c r="P114" s="7">
        <f>'Декабрь 2014'!J114+'СВОД 2014'!O114</f>
        <v>0</v>
      </c>
      <c r="Q114" s="74">
        <f>D114+'Январь 2014'!H114+'Февраль 2014'!H114+'Март 2014'!H114+'Апрель 2014'!H114+'Май 2014'!H114+'Июнь 2014'!H114+'Июль 2014'!H114+'Август 2014'!H114+'Сентябрь 2014'!H114+'Октябрь 2014'!H114+'Ноябрь 2014'!H114+'Декабрь 2014'!H114</f>
        <v>0</v>
      </c>
      <c r="R114" s="74">
        <f>'Январь 2014'!I114+'Февраль 2014'!I114+'Март 2014'!I114+'Апрель 2014'!I114+'Май 2014'!I114+'Июнь 2014'!I114+'Июль 2014'!I114+'Август 2014'!I114+'Сентябрь 2014'!I114+'Октябрь 2014'!I114+'Ноябрь 2014'!I114+'Декабрь 2014'!I114</f>
        <v>0</v>
      </c>
      <c r="S114" s="74">
        <f>'Январь 2014'!F114+'Февраль 2014'!F114+'Март 2014'!F114+'Апрель 2014'!F114+'Май 2014'!F114+'Июнь 2014'!F114+'Июль 2014'!F114+'Август 2014'!F114+'Сентябрь 2014'!F114+'Октябрь 2014'!F114+'Ноябрь 2014'!F114+'Декабрь 2014'!F114</f>
        <v>0</v>
      </c>
      <c r="T114" s="74">
        <f t="shared" si="2"/>
        <v>0</v>
      </c>
      <c r="U114" s="113">
        <f t="shared" si="3"/>
        <v>0</v>
      </c>
    </row>
    <row r="115" spans="1:21" ht="15.95" customHeight="1" x14ac:dyDescent="0.25">
      <c r="A115" s="81"/>
      <c r="B115" s="2">
        <v>96</v>
      </c>
      <c r="C115" s="18"/>
      <c r="D115" s="107">
        <f>'СВОД 2013'!N112</f>
        <v>0</v>
      </c>
      <c r="E115" s="7">
        <f>'Январь 2014'!J115+'СВОД 2014'!D115</f>
        <v>0</v>
      </c>
      <c r="F115" s="7">
        <f>'Февраль 2014'!J115+'СВОД 2014'!E115</f>
        <v>0</v>
      </c>
      <c r="G115" s="7">
        <f>'Март 2014'!J115+'СВОД 2014'!F115</f>
        <v>0</v>
      </c>
      <c r="H115" s="7">
        <f>'Апрель 2014'!J115+'СВОД 2014'!G115</f>
        <v>0</v>
      </c>
      <c r="I115" s="7">
        <f>'Май 2014'!J115+'СВОД 2014'!H115</f>
        <v>0</v>
      </c>
      <c r="J115" s="7">
        <f>'Июнь 2014'!J115+'СВОД 2014'!I115</f>
        <v>0</v>
      </c>
      <c r="K115" s="7">
        <f>'Июль 2014'!J115+'СВОД 2014'!J115</f>
        <v>0</v>
      </c>
      <c r="L115" s="7">
        <f>'Август 2014'!J115+'СВОД 2014'!K115</f>
        <v>0</v>
      </c>
      <c r="M115" s="7">
        <f>'Сентябрь 2014'!J115+'СВОД 2014'!L115</f>
        <v>0</v>
      </c>
      <c r="N115" s="7">
        <f>'Октябрь 2014'!J115+'СВОД 2014'!M115</f>
        <v>0</v>
      </c>
      <c r="O115" s="7">
        <f>'Ноябрь 2014'!J115+'СВОД 2014'!N115</f>
        <v>0</v>
      </c>
      <c r="P115" s="7">
        <f>'Декабрь 2014'!J115+'СВОД 2014'!O115</f>
        <v>0</v>
      </c>
      <c r="Q115" s="74">
        <f>D115+'Январь 2014'!H115+'Февраль 2014'!H115+'Март 2014'!H115+'Апрель 2014'!H115+'Май 2014'!H115+'Июнь 2014'!H115+'Июль 2014'!H115+'Август 2014'!H115+'Сентябрь 2014'!H115+'Октябрь 2014'!H115+'Ноябрь 2014'!H115+'Декабрь 2014'!H115</f>
        <v>0</v>
      </c>
      <c r="R115" s="74">
        <f>'Январь 2014'!I115+'Февраль 2014'!I115+'Март 2014'!I115+'Апрель 2014'!I115+'Май 2014'!I115+'Июнь 2014'!I115+'Июль 2014'!I115+'Август 2014'!I115+'Сентябрь 2014'!I115+'Октябрь 2014'!I115+'Ноябрь 2014'!I115+'Декабрь 2014'!I115</f>
        <v>0</v>
      </c>
      <c r="S115" s="74">
        <f>'Январь 2014'!F115+'Февраль 2014'!F115+'Март 2014'!F115+'Апрель 2014'!F115+'Май 2014'!F115+'Июнь 2014'!F115+'Июль 2014'!F115+'Август 2014'!F115+'Сентябрь 2014'!F115+'Октябрь 2014'!F115+'Ноябрь 2014'!F115+'Декабрь 2014'!F115</f>
        <v>0</v>
      </c>
      <c r="T115" s="74">
        <f t="shared" si="2"/>
        <v>0</v>
      </c>
      <c r="U115" s="113">
        <f t="shared" si="3"/>
        <v>0</v>
      </c>
    </row>
    <row r="116" spans="1:21" ht="15.95" customHeight="1" x14ac:dyDescent="0.25">
      <c r="A116" s="81"/>
      <c r="B116" s="2">
        <v>97</v>
      </c>
      <c r="C116" s="18"/>
      <c r="D116" s="107">
        <f>'СВОД 2013'!N113</f>
        <v>0</v>
      </c>
      <c r="E116" s="7">
        <f>'Январь 2014'!J116+'СВОД 2014'!D116</f>
        <v>0</v>
      </c>
      <c r="F116" s="7">
        <f>'Февраль 2014'!J116+'СВОД 2014'!E116</f>
        <v>0</v>
      </c>
      <c r="G116" s="7">
        <f>'Март 2014'!J116+'СВОД 2014'!F116</f>
        <v>0</v>
      </c>
      <c r="H116" s="7">
        <f>'Апрель 2014'!J116+'СВОД 2014'!G116</f>
        <v>0</v>
      </c>
      <c r="I116" s="7">
        <f>'Май 2014'!J116+'СВОД 2014'!H116</f>
        <v>0</v>
      </c>
      <c r="J116" s="7">
        <f>'Июнь 2014'!J116+'СВОД 2014'!I116</f>
        <v>0</v>
      </c>
      <c r="K116" s="7">
        <f>'Июль 2014'!J116+'СВОД 2014'!J116</f>
        <v>0</v>
      </c>
      <c r="L116" s="7">
        <f>'Август 2014'!J116+'СВОД 2014'!K116</f>
        <v>0</v>
      </c>
      <c r="M116" s="7">
        <f>'Сентябрь 2014'!J116+'СВОД 2014'!L116</f>
        <v>0</v>
      </c>
      <c r="N116" s="7">
        <f>'Октябрь 2014'!J116+'СВОД 2014'!M116</f>
        <v>0</v>
      </c>
      <c r="O116" s="7">
        <f>'Ноябрь 2014'!J116+'СВОД 2014'!N116</f>
        <v>0</v>
      </c>
      <c r="P116" s="7">
        <f>'Декабрь 2014'!J116+'СВОД 2014'!O116</f>
        <v>0</v>
      </c>
      <c r="Q116" s="74">
        <f>D116+'Январь 2014'!H116+'Февраль 2014'!H116+'Март 2014'!H116+'Апрель 2014'!H116+'Май 2014'!H116+'Июнь 2014'!H116+'Июль 2014'!H116+'Август 2014'!H116+'Сентябрь 2014'!H116+'Октябрь 2014'!H116+'Ноябрь 2014'!H116+'Декабрь 2014'!H116</f>
        <v>0</v>
      </c>
      <c r="R116" s="74">
        <f>'Январь 2014'!I116+'Февраль 2014'!I116+'Март 2014'!I116+'Апрель 2014'!I116+'Май 2014'!I116+'Июнь 2014'!I116+'Июль 2014'!I116+'Август 2014'!I116+'Сентябрь 2014'!I116+'Октябрь 2014'!I116+'Ноябрь 2014'!I116+'Декабрь 2014'!I116</f>
        <v>0</v>
      </c>
      <c r="S116" s="74">
        <f>'Январь 2014'!F116+'Февраль 2014'!F116+'Март 2014'!F116+'Апрель 2014'!F116+'Май 2014'!F116+'Июнь 2014'!F116+'Июль 2014'!F116+'Август 2014'!F116+'Сентябрь 2014'!F116+'Октябрь 2014'!F116+'Ноябрь 2014'!F116+'Декабрь 2014'!F116</f>
        <v>0</v>
      </c>
      <c r="T116" s="74">
        <f t="shared" si="2"/>
        <v>0</v>
      </c>
      <c r="U116" s="113">
        <f t="shared" si="3"/>
        <v>0</v>
      </c>
    </row>
    <row r="117" spans="1:21" ht="15.95" customHeight="1" x14ac:dyDescent="0.25">
      <c r="A117" s="81"/>
      <c r="B117" s="2">
        <v>97</v>
      </c>
      <c r="C117" s="3" t="s">
        <v>120</v>
      </c>
      <c r="D117" s="10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f>'Август 2014'!J117+'СВОД 2014'!K117</f>
        <v>0</v>
      </c>
      <c r="M117" s="7">
        <f>'Сентябрь 2014'!J117+'СВОД 2014'!L117</f>
        <v>0</v>
      </c>
      <c r="N117" s="7">
        <f>'Октябрь 2014'!J117+'СВОД 2014'!M117</f>
        <v>0</v>
      </c>
      <c r="O117" s="7">
        <f>'Ноябрь 2014'!J117+'СВОД 2014'!N117</f>
        <v>0</v>
      </c>
      <c r="P117" s="7">
        <f>'Декабрь 2014'!J117+'СВОД 2014'!O117</f>
        <v>0</v>
      </c>
      <c r="Q117" s="74">
        <f>D117+'Январь 2014'!H117+'Февраль 2014'!H117+'Март 2014'!H117+'Апрель 2014'!H117+'Май 2014'!H117+'Июнь 2014'!H117+'Июль 2014'!H117+'Август 2014'!H117+'Сентябрь 2014'!H117+'Октябрь 2014'!H117+'Ноябрь 2014'!H117+'Декабрь 2014'!H117</f>
        <v>0</v>
      </c>
      <c r="R117" s="74">
        <f>'Январь 2014'!I117+'Февраль 2014'!I117+'Март 2014'!I117+'Апрель 2014'!I117+'Май 2014'!I117+'Июнь 2014'!I117+'Июль 2014'!I117+'Август 2014'!I117+'Сентябрь 2014'!I117+'Октябрь 2014'!I117+'Ноябрь 2014'!I117+'Декабрь 2014'!I117</f>
        <v>0</v>
      </c>
      <c r="S117" s="74">
        <f>'Январь 2014'!F117+'Февраль 2014'!F117+'Март 2014'!F117+'Апрель 2014'!F117+'Май 2014'!F117+'Июнь 2014'!F117+'Июль 2014'!F117+'Август 2014'!F117+'Сентябрь 2014'!F117+'Октябрь 2014'!F117+'Ноябрь 2014'!F117+'Декабрь 2014'!F117</f>
        <v>0</v>
      </c>
      <c r="T117" s="74">
        <f t="shared" si="2"/>
        <v>0</v>
      </c>
      <c r="U117" s="113">
        <f t="shared" si="3"/>
        <v>0</v>
      </c>
    </row>
    <row r="118" spans="1:21" ht="15.95" customHeight="1" x14ac:dyDescent="0.25">
      <c r="A118" s="81"/>
      <c r="B118" s="2">
        <v>98</v>
      </c>
      <c r="C118" s="18"/>
      <c r="D118" s="107">
        <f>'СВОД 2013'!N114</f>
        <v>0</v>
      </c>
      <c r="E118" s="7">
        <f>'Январь 2014'!J118+'СВОД 2014'!D118</f>
        <v>0</v>
      </c>
      <c r="F118" s="7">
        <f>'Февраль 2014'!J118+'СВОД 2014'!E118</f>
        <v>0</v>
      </c>
      <c r="G118" s="7">
        <f>'Март 2014'!J118+'СВОД 2014'!F118</f>
        <v>0</v>
      </c>
      <c r="H118" s="7">
        <f>'Апрель 2014'!J118+'СВОД 2014'!G118</f>
        <v>0</v>
      </c>
      <c r="I118" s="7">
        <f>'Май 2014'!J118+'СВОД 2014'!H118</f>
        <v>0</v>
      </c>
      <c r="J118" s="7">
        <f>'Июнь 2014'!J118+'СВОД 2014'!I118</f>
        <v>0</v>
      </c>
      <c r="K118" s="7">
        <f>'Июль 2014'!J118+'СВОД 2014'!J118</f>
        <v>0</v>
      </c>
      <c r="L118" s="7">
        <f>'Август 2014'!J118+'СВОД 2014'!K118</f>
        <v>0</v>
      </c>
      <c r="M118" s="7">
        <f>'Сентябрь 2014'!J118+'СВОД 2014'!L118</f>
        <v>0</v>
      </c>
      <c r="N118" s="7">
        <f>'Октябрь 2014'!J118+'СВОД 2014'!M118</f>
        <v>0</v>
      </c>
      <c r="O118" s="7">
        <f>'Ноябрь 2014'!J118+'СВОД 2014'!N118</f>
        <v>0</v>
      </c>
      <c r="P118" s="7">
        <f>'Декабрь 2014'!J118+'СВОД 2014'!O118</f>
        <v>0</v>
      </c>
      <c r="Q118" s="74">
        <f>D118+'Январь 2014'!H118+'Февраль 2014'!H118+'Март 2014'!H118+'Апрель 2014'!H118+'Май 2014'!H118+'Июнь 2014'!H118+'Июль 2014'!H118+'Август 2014'!H118+'Сентябрь 2014'!H118+'Октябрь 2014'!H118+'Ноябрь 2014'!H118+'Декабрь 2014'!H118</f>
        <v>0</v>
      </c>
      <c r="R118" s="74">
        <f>'Январь 2014'!I118+'Февраль 2014'!I118+'Март 2014'!I118+'Апрель 2014'!I118+'Май 2014'!I118+'Июнь 2014'!I118+'Июль 2014'!I118+'Август 2014'!I118+'Сентябрь 2014'!I118+'Октябрь 2014'!I118+'Ноябрь 2014'!I118+'Декабрь 2014'!I118</f>
        <v>0</v>
      </c>
      <c r="S118" s="74">
        <f>'Январь 2014'!F118+'Февраль 2014'!F118+'Март 2014'!F118+'Апрель 2014'!F118+'Май 2014'!F118+'Июнь 2014'!F118+'Июль 2014'!F118+'Август 2014'!F118+'Сентябрь 2014'!F118+'Октябрь 2014'!F118+'Ноябрь 2014'!F118+'Декабрь 2014'!F118</f>
        <v>0</v>
      </c>
      <c r="T118" s="74">
        <f t="shared" si="2"/>
        <v>0</v>
      </c>
      <c r="U118" s="113">
        <f t="shared" si="3"/>
        <v>0</v>
      </c>
    </row>
    <row r="119" spans="1:21" ht="15.95" customHeight="1" x14ac:dyDescent="0.25">
      <c r="A119" s="81" t="s">
        <v>194</v>
      </c>
      <c r="B119" s="2">
        <v>98</v>
      </c>
      <c r="C119" s="3" t="s">
        <v>120</v>
      </c>
      <c r="D119" s="107">
        <v>0</v>
      </c>
      <c r="E119" s="7">
        <f>'Январь 2014'!J119+'СВОД 2014'!D119</f>
        <v>0</v>
      </c>
      <c r="F119" s="7">
        <f>'Февраль 2014'!J119+'СВОД 2014'!E119</f>
        <v>0</v>
      </c>
      <c r="G119" s="7">
        <f>'Март 2014'!J119+'СВОД 2014'!F119</f>
        <v>0</v>
      </c>
      <c r="H119" s="7">
        <f>'Апрель 2014'!J119+'СВОД 2014'!G119</f>
        <v>0</v>
      </c>
      <c r="I119" s="7">
        <f>'Май 2014'!J119+'СВОД 2014'!H119</f>
        <v>0</v>
      </c>
      <c r="J119" s="7">
        <f>'Июнь 2014'!J119+'СВОД 2014'!I119</f>
        <v>0</v>
      </c>
      <c r="K119" s="7">
        <f>'Июль 2014'!J119+'СВОД 2014'!J119</f>
        <v>0</v>
      </c>
      <c r="L119" s="7">
        <f>'Август 2014'!J119+'СВОД 2014'!K119</f>
        <v>0</v>
      </c>
      <c r="M119" s="7">
        <f>'Сентябрь 2014'!J119+'СВОД 2014'!L119</f>
        <v>395.22</v>
      </c>
      <c r="N119" s="7">
        <f>'Октябрь 2014'!J119+'СВОД 2014'!M119</f>
        <v>10.879999999999995</v>
      </c>
      <c r="O119" s="7">
        <f>'Ноябрь 2014'!J119+'СВОД 2014'!N119</f>
        <v>10.879999999999995</v>
      </c>
      <c r="P119" s="7">
        <f>'Декабрь 2014'!J119+'СВОД 2014'!O119</f>
        <v>10.879999999999995</v>
      </c>
      <c r="Q119" s="74">
        <f>D119+'Январь 2014'!H119+'Февраль 2014'!H119+'Март 2014'!H119+'Апрель 2014'!H119+'Май 2014'!H119+'Июнь 2014'!H119+'Июль 2014'!H119+'Август 2014'!H119+'Сентябрь 2014'!H119+'Октябрь 2014'!H119+'Ноябрь 2014'!H119+'Декабрь 2014'!H119</f>
        <v>397.17</v>
      </c>
      <c r="R119" s="74">
        <f>'Январь 2014'!I119+'Февраль 2014'!I119+'Март 2014'!I119+'Апрель 2014'!I119+'Май 2014'!I119+'Июнь 2014'!I119+'Июль 2014'!I119+'Август 2014'!I119+'Сентябрь 2014'!I119+'Октябрь 2014'!I119+'Ноябрь 2014'!I119+'Декабрь 2014'!I119</f>
        <v>386.29</v>
      </c>
      <c r="S119" s="74">
        <f>'Январь 2014'!F119+'Февраль 2014'!F119+'Март 2014'!F119+'Апрель 2014'!F119+'Май 2014'!F119+'Июнь 2014'!F119+'Июль 2014'!F119+'Август 2014'!F119+'Сентябрь 2014'!F119+'Октябрь 2014'!F119+'Ноябрь 2014'!F119+'Декабрь 2014'!F119</f>
        <v>128.12</v>
      </c>
      <c r="T119" s="74">
        <f t="shared" ref="T119" si="5">Q119-R119</f>
        <v>10.879999999999995</v>
      </c>
      <c r="U119" s="113">
        <f t="shared" si="3"/>
        <v>0</v>
      </c>
    </row>
    <row r="120" spans="1:21" ht="15.95" customHeight="1" x14ac:dyDescent="0.25">
      <c r="A120" s="81" t="s">
        <v>77</v>
      </c>
      <c r="B120" s="2">
        <v>99</v>
      </c>
      <c r="C120" s="18"/>
      <c r="D120" s="107">
        <f>'СВОД 2013'!N115</f>
        <v>-205.07999999999998</v>
      </c>
      <c r="E120" s="7">
        <f>'Январь 2014'!J120+'СВОД 2014'!D120</f>
        <v>-205.07999999999998</v>
      </c>
      <c r="F120" s="7">
        <f>'Февраль 2014'!J120+'СВОД 2014'!E120</f>
        <v>-203.44</v>
      </c>
      <c r="G120" s="7">
        <f>'Март 2014'!J120+'СВОД 2014'!F120</f>
        <v>-203.44</v>
      </c>
      <c r="H120" s="7">
        <f>'Апрель 2014'!J120+'СВОД 2014'!G120</f>
        <v>-202.82999999999998</v>
      </c>
      <c r="I120" s="7">
        <f>'Май 2014'!J120+'СВОД 2014'!H120</f>
        <v>-198.58999999999997</v>
      </c>
      <c r="J120" s="7">
        <f>'Июнь 2014'!J120+'СВОД 2014'!I120</f>
        <v>-185.52999999999997</v>
      </c>
      <c r="K120" s="7">
        <f>'Июль 2014'!J120+'СВОД 2014'!J120</f>
        <v>-133.17999999999998</v>
      </c>
      <c r="L120" s="7">
        <f>'Август 2014'!J120+'СВОД 2014'!K120</f>
        <v>13.04000000000002</v>
      </c>
      <c r="M120" s="7">
        <f>'Сентябрь 2014'!J120+'СВОД 2014'!L120</f>
        <v>104.68000000000002</v>
      </c>
      <c r="N120" s="7">
        <f>'Октябрь 2014'!J120+'СВОД 2014'!M120</f>
        <v>143.77000000000004</v>
      </c>
      <c r="O120" s="7">
        <f>'Ноябрь 2014'!J120+'СВОД 2014'!N120</f>
        <v>143.77000000000004</v>
      </c>
      <c r="P120" s="7">
        <f>'Декабрь 2014'!J120+'СВОД 2014'!O120</f>
        <v>143.77000000000004</v>
      </c>
      <c r="Q120" s="74">
        <f>D120+'Январь 2014'!H120+'Февраль 2014'!H120+'Март 2014'!H120+'Апрель 2014'!H120+'Май 2014'!H120+'Июнь 2014'!H120+'Июль 2014'!H120+'Август 2014'!H120+'Сентябрь 2014'!H120+'Октябрь 2014'!H120+'Ноябрь 2014'!H120+'Декабрь 2014'!H120</f>
        <v>173.77</v>
      </c>
      <c r="R120" s="74">
        <f>'Январь 2014'!I120+'Февраль 2014'!I120+'Март 2014'!I120+'Апрель 2014'!I120+'Май 2014'!I120+'Июнь 2014'!I120+'Июль 2014'!I120+'Август 2014'!I120+'Сентябрь 2014'!I120+'Октябрь 2014'!I120+'Ноябрь 2014'!I120+'Декабрь 2014'!I120</f>
        <v>30</v>
      </c>
      <c r="S120" s="74">
        <f>'Январь 2014'!F120+'Февраль 2014'!F120+'Март 2014'!F120+'Апрель 2014'!F120+'Май 2014'!F120+'Июнь 2014'!F120+'Июль 2014'!F120+'Август 2014'!F120+'Сентябрь 2014'!F120+'Октябрь 2014'!F120+'Ноябрь 2014'!F120+'Декабрь 2014'!F120</f>
        <v>122.34</v>
      </c>
      <c r="T120" s="74">
        <f t="shared" si="2"/>
        <v>143.77000000000001</v>
      </c>
      <c r="U120" s="113">
        <f t="shared" si="3"/>
        <v>0</v>
      </c>
    </row>
    <row r="121" spans="1:21" ht="15.95" customHeight="1" x14ac:dyDescent="0.25">
      <c r="A121" s="81" t="s">
        <v>46</v>
      </c>
      <c r="B121" s="2">
        <v>100</v>
      </c>
      <c r="C121" s="18"/>
      <c r="D121" s="107">
        <f>'СВОД 2013'!N116</f>
        <v>0</v>
      </c>
      <c r="E121" s="7">
        <f>'Январь 2014'!J121+'СВОД 2014'!D121</f>
        <v>0</v>
      </c>
      <c r="F121" s="7">
        <f>'Февраль 2014'!J121+'СВОД 2014'!E121</f>
        <v>0</v>
      </c>
      <c r="G121" s="7">
        <f>'Март 2014'!J121+'СВОД 2014'!F121</f>
        <v>0</v>
      </c>
      <c r="H121" s="7">
        <f>'Апрель 2014'!J121+'СВОД 2014'!G121</f>
        <v>0</v>
      </c>
      <c r="I121" s="7">
        <f>'Май 2014'!J121+'СВОД 2014'!H121</f>
        <v>0</v>
      </c>
      <c r="J121" s="7">
        <f>'Июнь 2014'!J121+'СВОД 2014'!I121</f>
        <v>0</v>
      </c>
      <c r="K121" s="7">
        <f>'Июль 2014'!J121+'СВОД 2014'!J121</f>
        <v>5.75</v>
      </c>
      <c r="L121" s="7">
        <f>'Август 2014'!J121+'СВОД 2014'!K121</f>
        <v>119.8</v>
      </c>
      <c r="M121" s="7">
        <f>'Сентябрь 2014'!J121+'СВОД 2014'!L121</f>
        <v>588.52</v>
      </c>
      <c r="N121" s="7">
        <f>'Октябрь 2014'!J121+'СВОД 2014'!M121</f>
        <v>4663.1900000000005</v>
      </c>
      <c r="O121" s="7">
        <f>'Ноябрь 2014'!J121+'СВОД 2014'!N121</f>
        <v>4663.1900000000005</v>
      </c>
      <c r="P121" s="7">
        <f>'Декабрь 2014'!J121+'СВОД 2014'!O121</f>
        <v>4663.1900000000005</v>
      </c>
      <c r="Q121" s="74">
        <f>D121+'Январь 2014'!H121+'Февраль 2014'!H121+'Март 2014'!H121+'Апрель 2014'!H121+'Май 2014'!H121+'Июнь 2014'!H121+'Июль 2014'!H121+'Август 2014'!H121+'Сентябрь 2014'!H121+'Октябрь 2014'!H121+'Ноябрь 2014'!H121+'Декабрь 2014'!H121</f>
        <v>4663.1900000000005</v>
      </c>
      <c r="R121" s="74">
        <f>'Январь 2014'!I121+'Февраль 2014'!I121+'Март 2014'!I121+'Апрель 2014'!I121+'Май 2014'!I121+'Июнь 2014'!I121+'Июль 2014'!I121+'Август 2014'!I121+'Сентябрь 2014'!I121+'Октябрь 2014'!I121+'Ноябрь 2014'!I121+'Декабрь 2014'!I121</f>
        <v>0</v>
      </c>
      <c r="S121" s="74">
        <f>'Январь 2014'!F121+'Февраль 2014'!F121+'Март 2014'!F121+'Апрель 2014'!F121+'Май 2014'!F121+'Июнь 2014'!F121+'Июль 2014'!F121+'Август 2014'!F121+'Сентябрь 2014'!F121+'Октябрь 2014'!F121+'Ноябрь 2014'!F121+'Декабрь 2014'!F121</f>
        <v>1504.3700000000001</v>
      </c>
      <c r="T121" s="74">
        <f t="shared" si="2"/>
        <v>4663.1900000000005</v>
      </c>
      <c r="U121" s="113">
        <f t="shared" si="3"/>
        <v>0</v>
      </c>
    </row>
    <row r="122" spans="1:21" ht="15.95" customHeight="1" x14ac:dyDescent="0.25">
      <c r="A122" s="81" t="s">
        <v>47</v>
      </c>
      <c r="B122" s="2">
        <v>101</v>
      </c>
      <c r="C122" s="18"/>
      <c r="D122" s="107">
        <f>'СВОД 2013'!N117</f>
        <v>0</v>
      </c>
      <c r="E122" s="7">
        <f>'Январь 2014'!J122+'СВОД 2014'!D122</f>
        <v>0</v>
      </c>
      <c r="F122" s="7">
        <f>'Февраль 2014'!J122+'СВОД 2014'!E122</f>
        <v>615.45000000000005</v>
      </c>
      <c r="G122" s="7">
        <f>'Март 2014'!J122+'СВОД 2014'!F122</f>
        <v>638.0200000000001</v>
      </c>
      <c r="H122" s="7">
        <f>'Апрель 2014'!J122+'СВОД 2014'!G122</f>
        <v>679.17000000000007</v>
      </c>
      <c r="I122" s="7">
        <f>'Май 2014'!J122+'СВОД 2014'!H122</f>
        <v>679.41000000000008</v>
      </c>
      <c r="J122" s="7">
        <f>'Июнь 2014'!J122+'СВОД 2014'!I122</f>
        <v>710.7</v>
      </c>
      <c r="K122" s="7">
        <f>'Июль 2014'!J122+'СВОД 2014'!J122</f>
        <v>729.61</v>
      </c>
      <c r="L122" s="7">
        <f>'Август 2014'!J122+'СВОД 2014'!K122</f>
        <v>-48.439999999999941</v>
      </c>
      <c r="M122" s="7">
        <f>'Сентябрь 2014'!J122+'СВОД 2014'!L122</f>
        <v>1807.5</v>
      </c>
      <c r="N122" s="7">
        <f>'Октябрь 2014'!J122+'СВОД 2014'!M122</f>
        <v>2970.7799999999997</v>
      </c>
      <c r="O122" s="7">
        <f>'Ноябрь 2014'!J122+'СВОД 2014'!N122</f>
        <v>2970.7799999999997</v>
      </c>
      <c r="P122" s="7">
        <f>'Декабрь 2014'!J122+'СВОД 2014'!O122</f>
        <v>2970.7799999999997</v>
      </c>
      <c r="Q122" s="74">
        <f>D122+'Январь 2014'!H122+'Февраль 2014'!H122+'Март 2014'!H122+'Апрель 2014'!H122+'Май 2014'!H122+'Июнь 2014'!H122+'Июль 2014'!H122+'Август 2014'!H122+'Сентябрь 2014'!H122+'Октябрь 2014'!H122+'Ноябрь 2014'!H122+'Декабрь 2014'!H122</f>
        <v>3970.7799999999997</v>
      </c>
      <c r="R122" s="74">
        <f>'Январь 2014'!I122+'Февраль 2014'!I122+'Март 2014'!I122+'Апрель 2014'!I122+'Май 2014'!I122+'Июнь 2014'!I122+'Июль 2014'!I122+'Август 2014'!I122+'Сентябрь 2014'!I122+'Октябрь 2014'!I122+'Ноябрь 2014'!I122+'Декабрь 2014'!I122</f>
        <v>1000</v>
      </c>
      <c r="S122" s="74">
        <f>'Январь 2014'!F122+'Февраль 2014'!F122+'Март 2014'!F122+'Апрель 2014'!F122+'Май 2014'!F122+'Июнь 2014'!F122+'Июль 2014'!F122+'Август 2014'!F122+'Сентябрь 2014'!F122+'Октябрь 2014'!F122+'Ноябрь 2014'!F122+'Декабрь 2014'!F122</f>
        <v>1285.4000000000001</v>
      </c>
      <c r="T122" s="74">
        <f t="shared" si="2"/>
        <v>2970.7799999999997</v>
      </c>
      <c r="U122" s="113">
        <f t="shared" si="3"/>
        <v>0</v>
      </c>
    </row>
    <row r="123" spans="1:21" ht="15.95" customHeight="1" x14ac:dyDescent="0.25">
      <c r="A123" s="81" t="s">
        <v>48</v>
      </c>
      <c r="B123" s="2">
        <v>102</v>
      </c>
      <c r="C123" s="18"/>
      <c r="D123" s="107">
        <f>'СВОД 2013'!N118</f>
        <v>4572.24</v>
      </c>
      <c r="E123" s="7">
        <f>'Январь 2014'!J123+'СВОД 2014'!D123</f>
        <v>4572.24</v>
      </c>
      <c r="F123" s="7">
        <f>'Февраль 2014'!J123+'СВОД 2014'!E123</f>
        <v>8540.17</v>
      </c>
      <c r="G123" s="7">
        <f>'Март 2014'!J123+'СВОД 2014'!F123</f>
        <v>9487.5300000000007</v>
      </c>
      <c r="H123" s="7">
        <f>'Апрель 2014'!J123+'СВОД 2014'!G123</f>
        <v>10075.17</v>
      </c>
      <c r="I123" s="7">
        <f>'Май 2014'!J123+'СВОД 2014'!H123</f>
        <v>10129</v>
      </c>
      <c r="J123" s="7">
        <f>'Июнь 2014'!J123+'СВОД 2014'!I123</f>
        <v>10357.44</v>
      </c>
      <c r="K123" s="7">
        <f>'Июль 2014'!J123+'СВОД 2014'!J123</f>
        <v>10608.7</v>
      </c>
      <c r="L123" s="7">
        <f>'Август 2014'!J123+'СВОД 2014'!K123</f>
        <v>10860.78</v>
      </c>
      <c r="M123" s="7">
        <f>'Сентябрь 2014'!J123+'СВОД 2014'!L123</f>
        <v>119.17000000000007</v>
      </c>
      <c r="N123" s="7">
        <f>'Октябрь 2014'!J123+'СВОД 2014'!M123</f>
        <v>712.85</v>
      </c>
      <c r="O123" s="7">
        <f>'Ноябрь 2014'!J123+'СВОД 2014'!N123</f>
        <v>712.85</v>
      </c>
      <c r="P123" s="7">
        <f>'Декабрь 2014'!J123+'СВОД 2014'!O123</f>
        <v>712.85</v>
      </c>
      <c r="Q123" s="74">
        <f>D123+'Январь 2014'!H123+'Февраль 2014'!H123+'Март 2014'!H123+'Апрель 2014'!H123+'Май 2014'!H123+'Июнь 2014'!H123+'Июль 2014'!H123+'Август 2014'!H123+'Сентябрь 2014'!H123+'Октябрь 2014'!H123+'Ноябрь 2014'!H123+'Декабрь 2014'!H123</f>
        <v>11712.85</v>
      </c>
      <c r="R123" s="74">
        <f>'Январь 2014'!I123+'Февраль 2014'!I123+'Март 2014'!I123+'Апрель 2014'!I123+'Май 2014'!I123+'Июнь 2014'!I123+'Июль 2014'!I123+'Август 2014'!I123+'Сентябрь 2014'!I123+'Октябрь 2014'!I123+'Ноябрь 2014'!I123+'Декабрь 2014'!I123</f>
        <v>11000</v>
      </c>
      <c r="S123" s="74">
        <f>'Январь 2014'!F123+'Февраль 2014'!F123+'Март 2014'!F123+'Апрель 2014'!F123+'Май 2014'!F123+'Июнь 2014'!F123+'Июль 2014'!F123+'Август 2014'!F123+'Сентябрь 2014'!F123+'Октябрь 2014'!F123+'Ноябрь 2014'!F123+'Декабрь 2014'!F123</f>
        <v>2333.83</v>
      </c>
      <c r="T123" s="74">
        <f t="shared" si="2"/>
        <v>712.85000000000036</v>
      </c>
      <c r="U123" s="113">
        <f t="shared" si="3"/>
        <v>0</v>
      </c>
    </row>
    <row r="124" spans="1:21" ht="15.95" customHeight="1" x14ac:dyDescent="0.25">
      <c r="A124" s="81" t="s">
        <v>49</v>
      </c>
      <c r="B124" s="2">
        <v>103</v>
      </c>
      <c r="C124" s="18"/>
      <c r="D124" s="107">
        <f>'СВОД 2013'!N119</f>
        <v>2119.1499999999996</v>
      </c>
      <c r="E124" s="7">
        <f>'Январь 2014'!J124+'СВОД 2014'!D124</f>
        <v>2119.1499999999996</v>
      </c>
      <c r="F124" s="7">
        <f>'Февраль 2014'!J124+'СВОД 2014'!E124</f>
        <v>3711.0199999999995</v>
      </c>
      <c r="G124" s="7">
        <f>'Март 2014'!J124+'СВОД 2014'!F124</f>
        <v>4374.8499999999995</v>
      </c>
      <c r="H124" s="7">
        <f>'Апрель 2014'!J124+'СВОД 2014'!G124</f>
        <v>6107.3099999999995</v>
      </c>
      <c r="I124" s="7">
        <f>'Май 2014'!J124+'СВОД 2014'!H124</f>
        <v>6216.7099999999991</v>
      </c>
      <c r="J124" s="7">
        <f>'Июнь 2014'!J124+'СВОД 2014'!I124</f>
        <v>6399.3199999999988</v>
      </c>
      <c r="K124" s="7">
        <f>'Июль 2014'!J124+'СВОД 2014'!J124</f>
        <v>6635.369999999999</v>
      </c>
      <c r="L124" s="7">
        <f>'Август 2014'!J124+'СВОД 2014'!K124</f>
        <v>7006.0499999999993</v>
      </c>
      <c r="M124" s="7">
        <f>'Сентябрь 2014'!J124+'СВОД 2014'!L124</f>
        <v>8023.8099999999995</v>
      </c>
      <c r="N124" s="7">
        <f>'Октябрь 2014'!J124+'СВОД 2014'!M124</f>
        <v>8689.91</v>
      </c>
      <c r="O124" s="7">
        <f>'Ноябрь 2014'!J124+'СВОД 2014'!N124</f>
        <v>-1310.0900000000001</v>
      </c>
      <c r="P124" s="7">
        <f>'Декабрь 2014'!J124+'СВОД 2014'!O124</f>
        <v>-1310.0900000000001</v>
      </c>
      <c r="Q124" s="74">
        <f>D124+'Январь 2014'!H124+'Февраль 2014'!H124+'Март 2014'!H124+'Апрель 2014'!H124+'Май 2014'!H124+'Июнь 2014'!H124+'Июль 2014'!H124+'Август 2014'!H124+'Сентябрь 2014'!H124+'Октябрь 2014'!H124+'Ноябрь 2014'!H124+'Декабрь 2014'!H124</f>
        <v>8689.91</v>
      </c>
      <c r="R124" s="74">
        <f>'Январь 2014'!I124+'Февраль 2014'!I124+'Март 2014'!I124+'Апрель 2014'!I124+'Май 2014'!I124+'Июнь 2014'!I124+'Июль 2014'!I124+'Август 2014'!I124+'Сентябрь 2014'!I124+'Октябрь 2014'!I124+'Ноябрь 2014'!I124+'Декабрь 2014'!I124</f>
        <v>10000</v>
      </c>
      <c r="S124" s="74">
        <f>'Январь 2014'!F124+'Февраль 2014'!F124+'Март 2014'!F124+'Апрель 2014'!F124+'Май 2014'!F124+'Июнь 2014'!F124+'Июль 2014'!F124+'Август 2014'!F124+'Сентябрь 2014'!F124+'Октябрь 2014'!F124+'Ноябрь 2014'!F124+'Декабрь 2014'!F124</f>
        <v>2143.75</v>
      </c>
      <c r="T124" s="74">
        <f t="shared" si="2"/>
        <v>-1310.0900000000001</v>
      </c>
      <c r="U124" s="113">
        <f t="shared" si="3"/>
        <v>0</v>
      </c>
    </row>
    <row r="125" spans="1:21" ht="15.95" customHeight="1" x14ac:dyDescent="0.25">
      <c r="A125" s="81" t="s">
        <v>50</v>
      </c>
      <c r="B125" s="2">
        <v>104</v>
      </c>
      <c r="C125" s="18"/>
      <c r="D125" s="107">
        <f>'СВОД 2013'!N120</f>
        <v>1203.93</v>
      </c>
      <c r="E125" s="7">
        <f>'Январь 2014'!J125+'СВОД 2014'!D125</f>
        <v>-6762.44</v>
      </c>
      <c r="F125" s="7">
        <f>'Февраль 2014'!J125+'СВОД 2014'!E125</f>
        <v>-6714.3499999999995</v>
      </c>
      <c r="G125" s="7">
        <f>'Март 2014'!J125+'СВОД 2014'!F125</f>
        <v>-6494.3399999999992</v>
      </c>
      <c r="H125" s="7">
        <f>'Апрель 2014'!J125+'СВОД 2014'!G125</f>
        <v>-6183.8599999999988</v>
      </c>
      <c r="I125" s="7">
        <f>'Май 2014'!J125+'СВОД 2014'!H125</f>
        <v>-6132.4399999999987</v>
      </c>
      <c r="J125" s="7">
        <f>'Июнь 2014'!J125+'СВОД 2014'!I125</f>
        <v>-5991.2199999999984</v>
      </c>
      <c r="K125" s="7">
        <f>'Июль 2014'!J125+'СВОД 2014'!J125</f>
        <v>-5851.2399999999989</v>
      </c>
      <c r="L125" s="7">
        <f>'Август 2014'!J125+'СВОД 2014'!K125</f>
        <v>-5722.9099999999989</v>
      </c>
      <c r="M125" s="7">
        <f>'Сентябрь 2014'!J125+'СВОД 2014'!L125</f>
        <v>-5512.7299999999987</v>
      </c>
      <c r="N125" s="7">
        <f>'Октябрь 2014'!J125+'СВОД 2014'!M125</f>
        <v>-4968.7699999999986</v>
      </c>
      <c r="O125" s="7">
        <f>'Ноябрь 2014'!J125+'СВОД 2014'!N125</f>
        <v>-4968.7699999999986</v>
      </c>
      <c r="P125" s="7">
        <f>'Декабрь 2014'!J125+'СВОД 2014'!O125</f>
        <v>-4968.7699999999986</v>
      </c>
      <c r="Q125" s="74">
        <f>D125+'Январь 2014'!H125+'Февраль 2014'!H125+'Март 2014'!H125+'Апрель 2014'!H125+'Май 2014'!H125+'Июнь 2014'!H125+'Июль 2014'!H125+'Август 2014'!H125+'Сентябрь 2014'!H125+'Октябрь 2014'!H125+'Ноябрь 2014'!H125+'Декабрь 2014'!H125</f>
        <v>4121.2300000000005</v>
      </c>
      <c r="R125" s="74">
        <f>'Январь 2014'!I125+'Февраль 2014'!I125+'Март 2014'!I125+'Апрель 2014'!I125+'Май 2014'!I125+'Июнь 2014'!I125+'Июль 2014'!I125+'Август 2014'!I125+'Сентябрь 2014'!I125+'Октябрь 2014'!I125+'Ноябрь 2014'!I125+'Декабрь 2014'!I125</f>
        <v>9090</v>
      </c>
      <c r="S125" s="74">
        <f>'Январь 2014'!F125+'Февраль 2014'!F125+'Март 2014'!F125+'Апрель 2014'!F125+'Май 2014'!F125+'Июнь 2014'!F125+'Июль 2014'!F125+'Август 2014'!F125+'Сентябрь 2014'!F125+'Октябрь 2014'!F125+'Ноябрь 2014'!F125+'Декабрь 2014'!F125</f>
        <v>955.07999999999993</v>
      </c>
      <c r="T125" s="74">
        <f t="shared" si="2"/>
        <v>-4968.7699999999995</v>
      </c>
      <c r="U125" s="113">
        <f t="shared" si="3"/>
        <v>0</v>
      </c>
    </row>
    <row r="126" spans="1:21" ht="15.95" customHeight="1" x14ac:dyDescent="0.25">
      <c r="A126" s="81" t="s">
        <v>51</v>
      </c>
      <c r="B126" s="2">
        <v>105</v>
      </c>
      <c r="C126" s="18"/>
      <c r="D126" s="107">
        <f>'СВОД 2013'!N121</f>
        <v>-6095.24</v>
      </c>
      <c r="E126" s="7">
        <f>'Январь 2014'!J126+'СВОД 2014'!D126</f>
        <v>-6094.91</v>
      </c>
      <c r="F126" s="7">
        <f>'Февраль 2014'!J126+'СВОД 2014'!E126</f>
        <v>-5431.58</v>
      </c>
      <c r="G126" s="7">
        <f>'Март 2014'!J126+'СВОД 2014'!F126</f>
        <v>-5239.1000000000004</v>
      </c>
      <c r="H126" s="7">
        <f>'Апрель 2014'!J126+'СВОД 2014'!G126</f>
        <v>-4735.21</v>
      </c>
      <c r="I126" s="7">
        <f>'Май 2014'!J126+'СВОД 2014'!H126</f>
        <v>-4639.38</v>
      </c>
      <c r="J126" s="7">
        <f>'Июнь 2014'!J126+'СВОД 2014'!I126</f>
        <v>-3752.62</v>
      </c>
      <c r="K126" s="7">
        <f>'Июль 2014'!J126+'СВОД 2014'!J126</f>
        <v>-3054.2999999999997</v>
      </c>
      <c r="L126" s="7">
        <f>'Август 2014'!J126+'СВОД 2014'!K126</f>
        <v>-2439.0499999999997</v>
      </c>
      <c r="M126" s="7">
        <f>'Сентябрь 2014'!J126+'СВОД 2014'!L126</f>
        <v>-2035.5499999999997</v>
      </c>
      <c r="N126" s="7">
        <f>'Октябрь 2014'!J126+'СВОД 2014'!M126</f>
        <v>-2017.6299999999997</v>
      </c>
      <c r="O126" s="7">
        <f>'Ноябрь 2014'!J126+'СВОД 2014'!N126</f>
        <v>-2017.6299999999997</v>
      </c>
      <c r="P126" s="7">
        <f>'Декабрь 2014'!J126+'СВОД 2014'!O126</f>
        <v>-2017.6299999999997</v>
      </c>
      <c r="Q126" s="74">
        <f>D126+'Январь 2014'!H126+'Февраль 2014'!H126+'Март 2014'!H126+'Апрель 2014'!H126+'Май 2014'!H126+'Июнь 2014'!H126+'Июль 2014'!H126+'Август 2014'!H126+'Сентябрь 2014'!H126+'Октябрь 2014'!H126+'Ноябрь 2014'!H126+'Декабрь 2014'!H126</f>
        <v>-2017.6299999999997</v>
      </c>
      <c r="R126" s="74">
        <f>'Январь 2014'!I126+'Февраль 2014'!I126+'Март 2014'!I126+'Апрель 2014'!I126+'Май 2014'!I126+'Июнь 2014'!I126+'Июль 2014'!I126+'Август 2014'!I126+'Сентябрь 2014'!I126+'Октябрь 2014'!I126+'Ноябрь 2014'!I126+'Декабрь 2014'!I126</f>
        <v>0</v>
      </c>
      <c r="S126" s="74">
        <f>'Январь 2014'!F126+'Февраль 2014'!F126+'Март 2014'!F126+'Апрель 2014'!F126+'Май 2014'!F126+'Июнь 2014'!F126+'Июль 2014'!F126+'Август 2014'!F126+'Сентябрь 2014'!F126+'Октябрь 2014'!F126+'Ноябрь 2014'!F126+'Декабрь 2014'!F126</f>
        <v>1325.62</v>
      </c>
      <c r="T126" s="74">
        <f t="shared" si="2"/>
        <v>-2017.6299999999997</v>
      </c>
      <c r="U126" s="113">
        <f t="shared" si="3"/>
        <v>0</v>
      </c>
    </row>
    <row r="127" spans="1:21" ht="15.95" customHeight="1" x14ac:dyDescent="0.25">
      <c r="A127" s="81" t="s">
        <v>106</v>
      </c>
      <c r="B127" s="2">
        <v>105</v>
      </c>
      <c r="C127" s="2" t="s">
        <v>120</v>
      </c>
      <c r="D127" s="107">
        <f>'СВОД 2013'!N122</f>
        <v>51.66</v>
      </c>
      <c r="E127" s="7">
        <f>'Январь 2014'!J127+'СВОД 2014'!D127</f>
        <v>51.66</v>
      </c>
      <c r="F127" s="7">
        <f>'Февраль 2014'!J127+'СВОД 2014'!E127</f>
        <v>51.66</v>
      </c>
      <c r="G127" s="7">
        <f>'Март 2014'!J127+'СВОД 2014'!F127</f>
        <v>51.66</v>
      </c>
      <c r="H127" s="7">
        <f>'Апрель 2014'!J127+'СВОД 2014'!G127</f>
        <v>140.47</v>
      </c>
      <c r="I127" s="7">
        <f>'Май 2014'!J127+'СВОД 2014'!H127</f>
        <v>152.61000000000001</v>
      </c>
      <c r="J127" s="7">
        <f>'Июнь 2014'!J127+'СВОД 2014'!I127</f>
        <v>203.86</v>
      </c>
      <c r="K127" s="7">
        <f>'Июль 2014'!J127+'СВОД 2014'!J127</f>
        <v>218.88000000000002</v>
      </c>
      <c r="L127" s="7">
        <f>'Август 2014'!J127+'СВОД 2014'!K127</f>
        <v>247.06000000000003</v>
      </c>
      <c r="M127" s="7">
        <f>'Сентябрь 2014'!J127+'СВОД 2014'!L127</f>
        <v>307.54000000000002</v>
      </c>
      <c r="N127" s="7">
        <f>'Октябрь 2014'!J127+'СВОД 2014'!M127</f>
        <v>378.13</v>
      </c>
      <c r="O127" s="7">
        <f>'Ноябрь 2014'!J127+'СВОД 2014'!N127</f>
        <v>378.13</v>
      </c>
      <c r="P127" s="7">
        <f>'Декабрь 2014'!J127+'СВОД 2014'!O127</f>
        <v>378.13</v>
      </c>
      <c r="Q127" s="74">
        <f>D127+'Январь 2014'!H127+'Февраль 2014'!H127+'Март 2014'!H127+'Апрель 2014'!H127+'Май 2014'!H127+'Июнь 2014'!H127+'Июль 2014'!H127+'Август 2014'!H127+'Сентябрь 2014'!H127+'Октябрь 2014'!H127+'Ноябрь 2014'!H127+'Декабрь 2014'!H127</f>
        <v>378.13</v>
      </c>
      <c r="R127" s="74">
        <f>'Январь 2014'!I127+'Февраль 2014'!I127+'Март 2014'!I127+'Апрель 2014'!I127+'Май 2014'!I127+'Июнь 2014'!I127+'Июль 2014'!I127+'Август 2014'!I127+'Сентябрь 2014'!I127+'Октябрь 2014'!I127+'Ноябрь 2014'!I127+'Декабрь 2014'!I127</f>
        <v>0</v>
      </c>
      <c r="S127" s="74">
        <f>'Январь 2014'!F127+'Февраль 2014'!F127+'Март 2014'!F127+'Апрель 2014'!F127+'Май 2014'!F127+'Июнь 2014'!F127+'Июль 2014'!F127+'Август 2014'!F127+'Сентябрь 2014'!F127+'Октябрь 2014'!F127+'Ноябрь 2014'!F127+'Декабрь 2014'!F127</f>
        <v>106.16000000000001</v>
      </c>
      <c r="T127" s="74">
        <f t="shared" si="2"/>
        <v>378.13</v>
      </c>
      <c r="U127" s="113">
        <f t="shared" si="3"/>
        <v>0</v>
      </c>
    </row>
    <row r="128" spans="1:21" ht="15.95" customHeight="1" x14ac:dyDescent="0.25">
      <c r="A128" s="81" t="s">
        <v>52</v>
      </c>
      <c r="B128" s="2">
        <v>106</v>
      </c>
      <c r="C128" s="18"/>
      <c r="D128" s="107">
        <f>'СВОД 2013'!N123</f>
        <v>-315.53320000000002</v>
      </c>
      <c r="E128" s="7">
        <f>'Январь 2014'!J128+'СВОД 2014'!D128</f>
        <v>-315.53320000000002</v>
      </c>
      <c r="F128" s="7">
        <f>'Февраль 2014'!J128+'СВОД 2014'!E128</f>
        <v>-265.64320000000004</v>
      </c>
      <c r="G128" s="7">
        <f>'Март 2014'!J128+'СВОД 2014'!F128</f>
        <v>-183.61320000000003</v>
      </c>
      <c r="H128" s="7">
        <f>'Апрель 2014'!J128+'СВОД 2014'!G128</f>
        <v>56.636799999999965</v>
      </c>
      <c r="I128" s="7">
        <f>'Май 2014'!J128+'СВОД 2014'!H128</f>
        <v>86.12679999999996</v>
      </c>
      <c r="J128" s="7">
        <f>'Июнь 2014'!J128+'СВОД 2014'!I128</f>
        <v>123.82679999999996</v>
      </c>
      <c r="K128" s="7">
        <f>'Июль 2014'!J128+'СВОД 2014'!J128</f>
        <v>-781.31320000000005</v>
      </c>
      <c r="L128" s="7">
        <f>'Август 2014'!J128+'СВОД 2014'!K128</f>
        <v>-615.78320000000008</v>
      </c>
      <c r="M128" s="7">
        <f>'Сентябрь 2014'!J128+'СВОД 2014'!L128</f>
        <v>-377.82320000000004</v>
      </c>
      <c r="N128" s="7">
        <f>'Октябрь 2014'!J128+'СВОД 2014'!M128</f>
        <v>-338.36320000000006</v>
      </c>
      <c r="O128" s="7">
        <f>'Ноябрь 2014'!J128+'СВОД 2014'!N128</f>
        <v>-338.36320000000006</v>
      </c>
      <c r="P128" s="7">
        <f>'Декабрь 2014'!J128+'СВОД 2014'!O128</f>
        <v>-338.36320000000006</v>
      </c>
      <c r="Q128" s="74">
        <f>D128+'Январь 2014'!H128+'Февраль 2014'!H128+'Март 2014'!H128+'Апрель 2014'!H128+'Май 2014'!H128+'Июнь 2014'!H128+'Июль 2014'!H128+'Август 2014'!H128+'Сентябрь 2014'!H128+'Октябрь 2014'!H128+'Ноябрь 2014'!H128+'Декабрь 2014'!H128</f>
        <v>661.63679999999999</v>
      </c>
      <c r="R128" s="74">
        <f>'Январь 2014'!I128+'Февраль 2014'!I128+'Март 2014'!I128+'Апрель 2014'!I128+'Май 2014'!I128+'Июнь 2014'!I128+'Июль 2014'!I128+'Август 2014'!I128+'Сентябрь 2014'!I128+'Октябрь 2014'!I128+'Ноябрь 2014'!I128+'Декабрь 2014'!I128</f>
        <v>1000</v>
      </c>
      <c r="S128" s="74">
        <f>'Январь 2014'!F128+'Февраль 2014'!F128+'Март 2014'!F128+'Апрель 2014'!F128+'Май 2014'!F128+'Июнь 2014'!F128+'Июль 2014'!F128+'Август 2014'!F128+'Сентябрь 2014'!F128+'Октябрь 2014'!F128+'Ноябрь 2014'!F128+'Декабрь 2014'!F128</f>
        <v>317.63</v>
      </c>
      <c r="T128" s="74">
        <f t="shared" si="2"/>
        <v>-338.36320000000001</v>
      </c>
      <c r="U128" s="113">
        <f t="shared" si="3"/>
        <v>0</v>
      </c>
    </row>
    <row r="129" spans="1:21" ht="15.95" customHeight="1" x14ac:dyDescent="0.25">
      <c r="A129" s="81" t="s">
        <v>53</v>
      </c>
      <c r="B129" s="2">
        <v>107</v>
      </c>
      <c r="C129" s="18"/>
      <c r="D129" s="107">
        <f>'СВОД 2013'!N124</f>
        <v>0</v>
      </c>
      <c r="E129" s="7">
        <f>'Январь 2014'!J129+'СВОД 2014'!D129</f>
        <v>0</v>
      </c>
      <c r="F129" s="7">
        <f>'Февраль 2014'!J129+'СВОД 2014'!E129</f>
        <v>0</v>
      </c>
      <c r="G129" s="7">
        <f>'Март 2014'!J129+'СВОД 2014'!F129</f>
        <v>0</v>
      </c>
      <c r="H129" s="7">
        <f>'Апрель 2014'!J129+'СВОД 2014'!G129</f>
        <v>12</v>
      </c>
      <c r="I129" s="7">
        <f>'Май 2014'!J129+'СВОД 2014'!H129</f>
        <v>12</v>
      </c>
      <c r="J129" s="7">
        <f>'Июнь 2014'!J129+'СВОД 2014'!I129</f>
        <v>15.7</v>
      </c>
      <c r="K129" s="7">
        <f>'Июль 2014'!J129+'СВОД 2014'!J129</f>
        <v>-1.6699999999999982</v>
      </c>
      <c r="L129" s="7">
        <f>'Август 2014'!J129+'СВОД 2014'!K129</f>
        <v>13.780000000000001</v>
      </c>
      <c r="M129" s="7">
        <f>'Сентябрь 2014'!J129+'СВОД 2014'!L129</f>
        <v>-51.650000000000006</v>
      </c>
      <c r="N129" s="7">
        <f>'Октябрь 2014'!J129+'СВОД 2014'!M129</f>
        <v>-43.280000000000008</v>
      </c>
      <c r="O129" s="7">
        <f>'Ноябрь 2014'!J129+'СВОД 2014'!N129</f>
        <v>-43.280000000000008</v>
      </c>
      <c r="P129" s="7">
        <f>'Декабрь 2014'!J129+'СВОД 2014'!O129</f>
        <v>-43.280000000000008</v>
      </c>
      <c r="Q129" s="74">
        <f>D129+'Январь 2014'!H129+'Февраль 2014'!H129+'Март 2014'!H129+'Апрель 2014'!H129+'Май 2014'!H129+'Июнь 2014'!H129+'Июль 2014'!H129+'Август 2014'!H129+'Сентябрь 2014'!H129+'Октябрь 2014'!H129+'Ноябрь 2014'!H129+'Декабрь 2014'!H129</f>
        <v>62.489999999999995</v>
      </c>
      <c r="R129" s="74">
        <f>'Январь 2014'!I129+'Февраль 2014'!I129+'Март 2014'!I129+'Апрель 2014'!I129+'Май 2014'!I129+'Июнь 2014'!I129+'Июль 2014'!I129+'Август 2014'!I129+'Сентябрь 2014'!I129+'Октябрь 2014'!I129+'Ноябрь 2014'!I129+'Декабрь 2014'!I129</f>
        <v>105.77</v>
      </c>
      <c r="S129" s="74">
        <f>'Январь 2014'!F129+'Февраль 2014'!F129+'Март 2014'!F129+'Апрель 2014'!F129+'Май 2014'!F129+'Июнь 2014'!F129+'Июль 2014'!F129+'Август 2014'!F129+'Сентябрь 2014'!F129+'Октябрь 2014'!F129+'Ноябрь 2014'!F129+'Декабрь 2014'!F129</f>
        <v>20.260000000000002</v>
      </c>
      <c r="T129" s="74">
        <f t="shared" si="2"/>
        <v>-43.28</v>
      </c>
      <c r="U129" s="113">
        <f t="shared" si="3"/>
        <v>0</v>
      </c>
    </row>
    <row r="130" spans="1:21" ht="15.95" customHeight="1" x14ac:dyDescent="0.25">
      <c r="A130" s="81" t="s">
        <v>54</v>
      </c>
      <c r="B130" s="2">
        <v>108</v>
      </c>
      <c r="C130" s="18"/>
      <c r="D130" s="107">
        <f>'СВОД 2013'!N125</f>
        <v>167.58</v>
      </c>
      <c r="E130" s="7">
        <f>'Январь 2014'!J130+'СВОД 2014'!D130</f>
        <v>167.58</v>
      </c>
      <c r="F130" s="7">
        <f>'Февраль 2014'!J130+'СВОД 2014'!E130</f>
        <v>167.61</v>
      </c>
      <c r="G130" s="7">
        <f>'Март 2014'!J130+'СВОД 2014'!F130</f>
        <v>167.61</v>
      </c>
      <c r="H130" s="7">
        <f>'Апрель 2014'!J130+'СВОД 2014'!G130</f>
        <v>249.54000000000002</v>
      </c>
      <c r="I130" s="7">
        <f>'Май 2014'!J130+'СВОД 2014'!H130</f>
        <v>-932.40000000000009</v>
      </c>
      <c r="J130" s="7">
        <f>'Июнь 2014'!J130+'СВОД 2014'!I130</f>
        <v>-458.48000000000008</v>
      </c>
      <c r="K130" s="7">
        <f>'Июль 2014'!J130+'СВОД 2014'!J130</f>
        <v>-395.88000000000005</v>
      </c>
      <c r="L130" s="7">
        <f>'Август 2014'!J130+'СВОД 2014'!K130</f>
        <v>-300.92000000000007</v>
      </c>
      <c r="M130" s="7">
        <f>'Сентябрь 2014'!J130+'СВОД 2014'!L130</f>
        <v>-215.70000000000007</v>
      </c>
      <c r="N130" s="7">
        <f>'Октябрь 2014'!J130+'СВОД 2014'!M130</f>
        <v>-215.70000000000007</v>
      </c>
      <c r="O130" s="7">
        <f>'Ноябрь 2014'!J130+'СВОД 2014'!N130</f>
        <v>-1158.3100000000002</v>
      </c>
      <c r="P130" s="7">
        <f>'Декабрь 2014'!J130+'СВОД 2014'!O130</f>
        <v>-1158.3100000000002</v>
      </c>
      <c r="Q130" s="74">
        <f>D130+'Январь 2014'!H130+'Февраль 2014'!H130+'Март 2014'!H130+'Апрель 2014'!H130+'Май 2014'!H130+'Июнь 2014'!H130+'Июль 2014'!H130+'Август 2014'!H130+'Сентябрь 2014'!H130+'Октябрь 2014'!H130+'Ноябрь 2014'!H130+'Декабрь 2014'!H130</f>
        <v>1112.1500000000001</v>
      </c>
      <c r="R130" s="74">
        <f>'Январь 2014'!I130+'Февраль 2014'!I130+'Март 2014'!I130+'Апрель 2014'!I130+'Май 2014'!I130+'Июнь 2014'!I130+'Июль 2014'!I130+'Август 2014'!I130+'Сентябрь 2014'!I130+'Октябрь 2014'!I130+'Ноябрь 2014'!I130+'Декабрь 2014'!I130</f>
        <v>2270.46</v>
      </c>
      <c r="S130" s="74">
        <f>'Январь 2014'!F130+'Февраль 2014'!F130+'Март 2014'!F130+'Апрель 2014'!F130+'Май 2014'!F130+'Июнь 2014'!F130+'Июль 2014'!F130+'Август 2014'!F130+'Сентябрь 2014'!F130+'Октябрь 2014'!F130+'Ноябрь 2014'!F130+'Декабрь 2014'!F130</f>
        <v>306.39</v>
      </c>
      <c r="T130" s="74">
        <f t="shared" si="2"/>
        <v>-1158.31</v>
      </c>
      <c r="U130" s="113">
        <f t="shared" si="3"/>
        <v>0</v>
      </c>
    </row>
    <row r="131" spans="1:21" ht="15.95" customHeight="1" x14ac:dyDescent="0.25">
      <c r="A131" s="81" t="s">
        <v>55</v>
      </c>
      <c r="B131" s="2">
        <v>109</v>
      </c>
      <c r="C131" s="18"/>
      <c r="D131" s="107">
        <f>'СВОД 2013'!N126</f>
        <v>4511.58</v>
      </c>
      <c r="E131" s="7">
        <f>'Январь 2014'!J131+'СВОД 2014'!D131</f>
        <v>5204.78</v>
      </c>
      <c r="F131" s="7">
        <f>'Февраль 2014'!J131+'СВОД 2014'!E131</f>
        <v>4777.3099999999995</v>
      </c>
      <c r="G131" s="7">
        <f>'Март 2014'!J131+'СВОД 2014'!F131</f>
        <v>3010.18</v>
      </c>
      <c r="H131" s="7">
        <f>'Апрель 2014'!J131+'СВОД 2014'!G131</f>
        <v>4334.13</v>
      </c>
      <c r="I131" s="7">
        <f>'Май 2014'!J131+'СВОД 2014'!H131</f>
        <v>2318.77</v>
      </c>
      <c r="J131" s="7">
        <f>'Июнь 2014'!J131+'СВОД 2014'!I131</f>
        <v>3763.29</v>
      </c>
      <c r="K131" s="7">
        <f>'Июль 2014'!J131+'СВОД 2014'!J131</f>
        <v>-583.75</v>
      </c>
      <c r="L131" s="7">
        <f>'Август 2014'!J131+'СВОД 2014'!K131</f>
        <v>-112.25</v>
      </c>
      <c r="M131" s="7">
        <f>'Сентябрь 2014'!J131+'СВОД 2014'!L131</f>
        <v>528.79</v>
      </c>
      <c r="N131" s="7">
        <f>'Октябрь 2014'!J131+'СВОД 2014'!M131</f>
        <v>2114.9700000000003</v>
      </c>
      <c r="O131" s="7">
        <f>'Ноябрь 2014'!J131+'СВОД 2014'!N131</f>
        <v>600.97000000000025</v>
      </c>
      <c r="P131" s="7">
        <f>'Декабрь 2014'!J131+'СВОД 2014'!O131</f>
        <v>600.97000000000025</v>
      </c>
      <c r="Q131" s="74">
        <f>D131+'Январь 2014'!H131+'Февраль 2014'!H131+'Март 2014'!H131+'Апрель 2014'!H131+'Май 2014'!H131+'Июнь 2014'!H131+'Июль 2014'!H131+'Август 2014'!H131+'Сентябрь 2014'!H131+'Октябрь 2014'!H131+'Ноябрь 2014'!H131+'Декабрь 2014'!H131</f>
        <v>21250.550000000003</v>
      </c>
      <c r="R131" s="74">
        <f>'Январь 2014'!I131+'Февраль 2014'!I131+'Март 2014'!I131+'Апрель 2014'!I131+'Май 2014'!I131+'Июнь 2014'!I131+'Июль 2014'!I131+'Август 2014'!I131+'Сентябрь 2014'!I131+'Октябрь 2014'!I131+'Ноябрь 2014'!I131+'Декабрь 2014'!I131</f>
        <v>20649.580000000002</v>
      </c>
      <c r="S131" s="74">
        <f>'Январь 2014'!F131+'Февраль 2014'!F131+'Март 2014'!F131+'Апрель 2014'!F131+'Май 2014'!F131+'Июнь 2014'!F131+'Июль 2014'!F131+'Август 2014'!F131+'Сентябрь 2014'!F131+'Октябрь 2014'!F131+'Ноябрь 2014'!F131+'Декабрь 2014'!F131</f>
        <v>5477.07</v>
      </c>
      <c r="T131" s="74">
        <f t="shared" si="2"/>
        <v>600.97000000000116</v>
      </c>
      <c r="U131" s="113">
        <f t="shared" si="3"/>
        <v>9.0949470177292824E-13</v>
      </c>
    </row>
    <row r="132" spans="1:21" ht="15.95" customHeight="1" x14ac:dyDescent="0.25">
      <c r="A132" s="81" t="s">
        <v>107</v>
      </c>
      <c r="B132" s="2">
        <v>109</v>
      </c>
      <c r="C132" s="2" t="s">
        <v>120</v>
      </c>
      <c r="D132" s="107">
        <f>'СВОД 2013'!N127</f>
        <v>0</v>
      </c>
      <c r="E132" s="7">
        <f>'Январь 2014'!J132+'СВОД 2014'!D132</f>
        <v>0</v>
      </c>
      <c r="F132" s="7">
        <f>'Февраль 2014'!J132+'СВОД 2014'!E132</f>
        <v>0</v>
      </c>
      <c r="G132" s="7">
        <f>'Март 2014'!J132+'СВОД 2014'!F132</f>
        <v>0</v>
      </c>
      <c r="H132" s="7">
        <f>'Апрель 2014'!J132+'СВОД 2014'!G132</f>
        <v>1963.44</v>
      </c>
      <c r="I132" s="7">
        <f>'Май 2014'!J132+'СВОД 2014'!H132</f>
        <v>-7667.33</v>
      </c>
      <c r="J132" s="7">
        <f>'Июнь 2014'!J132+'СВОД 2014'!I132</f>
        <v>-11921.23</v>
      </c>
      <c r="K132" s="7">
        <f>'Июль 2014'!J132+'СВОД 2014'!J132</f>
        <v>-11345.32</v>
      </c>
      <c r="L132" s="7">
        <f>'Август 2014'!J132+'СВОД 2014'!K132</f>
        <v>-10569.76</v>
      </c>
      <c r="M132" s="7">
        <f>'Сентябрь 2014'!J132+'СВОД 2014'!L132</f>
        <v>-8938.32</v>
      </c>
      <c r="N132" s="7">
        <f>'Октябрь 2014'!J132+'СВОД 2014'!M132</f>
        <v>-1189.5900000000001</v>
      </c>
      <c r="O132" s="7">
        <f>'Ноябрь 2014'!J132+'СВОД 2014'!N132</f>
        <v>-14189.59</v>
      </c>
      <c r="P132" s="7">
        <f>'Декабрь 2014'!J132+'СВОД 2014'!O132</f>
        <v>-14189.59</v>
      </c>
      <c r="Q132" s="74">
        <f>D132+'Январь 2014'!H132+'Февраль 2014'!H132+'Март 2014'!H132+'Апрель 2014'!H132+'Май 2014'!H132+'Июнь 2014'!H132+'Июль 2014'!H132+'Август 2014'!H132+'Сентябрь 2014'!H132+'Октябрь 2014'!H132+'Ноябрь 2014'!H132+'Декабрь 2014'!H132</f>
        <v>13810.41</v>
      </c>
      <c r="R132" s="74">
        <f>'Январь 2014'!I132+'Февраль 2014'!I132+'Март 2014'!I132+'Апрель 2014'!I132+'Май 2014'!I132+'Июнь 2014'!I132+'Июль 2014'!I132+'Август 2014'!I132+'Сентябрь 2014'!I132+'Октябрь 2014'!I132+'Ноябрь 2014'!I132+'Декабрь 2014'!I132</f>
        <v>28000</v>
      </c>
      <c r="S132" s="74">
        <f>'Январь 2014'!F132+'Февраль 2014'!F132+'Март 2014'!F132+'Апрель 2014'!F132+'Май 2014'!F132+'Июнь 2014'!F132+'Июль 2014'!F132+'Август 2014'!F132+'Сентябрь 2014'!F132+'Октябрь 2014'!F132+'Ноябрь 2014'!F132+'Декабрь 2014'!F132</f>
        <v>4473.33</v>
      </c>
      <c r="T132" s="74">
        <f t="shared" si="2"/>
        <v>-14189.59</v>
      </c>
      <c r="U132" s="113">
        <f t="shared" si="3"/>
        <v>0</v>
      </c>
    </row>
    <row r="133" spans="1:21" ht="15.95" customHeight="1" x14ac:dyDescent="0.25">
      <c r="A133" s="81" t="s">
        <v>56</v>
      </c>
      <c r="B133" s="2">
        <v>110</v>
      </c>
      <c r="C133" s="18"/>
      <c r="D133" s="107">
        <f>'СВОД 2013'!N128</f>
        <v>450.25</v>
      </c>
      <c r="E133" s="7">
        <f>'Январь 2014'!J133+'СВОД 2014'!D133</f>
        <v>450.25</v>
      </c>
      <c r="F133" s="7">
        <f>'Февраль 2014'!J133+'СВОД 2014'!E133</f>
        <v>450.25</v>
      </c>
      <c r="G133" s="7">
        <f>'Март 2014'!J133+'СВОД 2014'!F133</f>
        <v>450.25</v>
      </c>
      <c r="H133" s="7">
        <f>'Апрель 2014'!J133+'СВОД 2014'!G133</f>
        <v>619.14</v>
      </c>
      <c r="I133" s="7">
        <f>'Май 2014'!J133+'СВОД 2014'!H133</f>
        <v>910.63</v>
      </c>
      <c r="J133" s="7">
        <f>'Июнь 2014'!J133+'СВОД 2014'!I133</f>
        <v>-2434.8199999999997</v>
      </c>
      <c r="K133" s="7">
        <f>'Июль 2014'!J133+'СВОД 2014'!J133</f>
        <v>-1762.8699999999997</v>
      </c>
      <c r="L133" s="7">
        <f>'Август 2014'!J133+'СВОД 2014'!K133</f>
        <v>-751.0799999999997</v>
      </c>
      <c r="M133" s="7">
        <f>'Сентябрь 2014'!J133+'СВОД 2014'!L133</f>
        <v>11.210000000000264</v>
      </c>
      <c r="N133" s="7">
        <f>'Октябрь 2014'!J133+'СВОД 2014'!M133</f>
        <v>163.79000000000028</v>
      </c>
      <c r="O133" s="7">
        <f>'Ноябрь 2014'!J133+'СВОД 2014'!N133</f>
        <v>163.79000000000028</v>
      </c>
      <c r="P133" s="7">
        <f>'Декабрь 2014'!J133+'СВОД 2014'!O133</f>
        <v>163.79000000000028</v>
      </c>
      <c r="Q133" s="74">
        <f>D133+'Январь 2014'!H133+'Февраль 2014'!H133+'Март 2014'!H133+'Апрель 2014'!H133+'Май 2014'!H133+'Июнь 2014'!H133+'Июль 2014'!H133+'Август 2014'!H133+'Сентябрь 2014'!H133+'Октябрь 2014'!H133+'Ноябрь 2014'!H133+'Декабрь 2014'!H133</f>
        <v>5163.79</v>
      </c>
      <c r="R133" s="74">
        <f>'Январь 2014'!I133+'Февраль 2014'!I133+'Март 2014'!I133+'Апрель 2014'!I133+'Май 2014'!I133+'Июнь 2014'!I133+'Июль 2014'!I133+'Август 2014'!I133+'Сентябрь 2014'!I133+'Октябрь 2014'!I133+'Ноябрь 2014'!I133+'Декабрь 2014'!I133</f>
        <v>5000</v>
      </c>
      <c r="S133" s="74">
        <f>'Январь 2014'!F133+'Февраль 2014'!F133+'Март 2014'!F133+'Апрель 2014'!F133+'Май 2014'!F133+'Июнь 2014'!F133+'Июль 2014'!F133+'Август 2014'!F133+'Сентябрь 2014'!F133+'Октябрь 2014'!F133+'Ноябрь 2014'!F133+'Декабрь 2014'!F133</f>
        <v>1527.12</v>
      </c>
      <c r="T133" s="74">
        <f t="shared" si="2"/>
        <v>163.78999999999996</v>
      </c>
      <c r="U133" s="113">
        <f t="shared" si="3"/>
        <v>-3.1263880373444408E-13</v>
      </c>
    </row>
    <row r="134" spans="1:21" ht="15.95" customHeight="1" x14ac:dyDescent="0.25">
      <c r="A134" s="81" t="s">
        <v>57</v>
      </c>
      <c r="B134" s="2">
        <v>111</v>
      </c>
      <c r="C134" s="18"/>
      <c r="D134" s="107">
        <f>'СВОД 2013'!N129</f>
        <v>0</v>
      </c>
      <c r="E134" s="7">
        <f>'Январь 2014'!J134+'СВОД 2014'!D134</f>
        <v>0</v>
      </c>
      <c r="F134" s="7">
        <f>'Февраль 2014'!J134+'СВОД 2014'!E134</f>
        <v>0</v>
      </c>
      <c r="G134" s="7">
        <f>'Март 2014'!J134+'СВОД 2014'!F134</f>
        <v>0</v>
      </c>
      <c r="H134" s="7">
        <f>'Апрель 2014'!J134+'СВОД 2014'!G134</f>
        <v>0</v>
      </c>
      <c r="I134" s="7">
        <f>'Май 2014'!J134+'СВОД 2014'!H134</f>
        <v>0</v>
      </c>
      <c r="J134" s="7">
        <f>'Июнь 2014'!J134+'СВОД 2014'!I134</f>
        <v>0</v>
      </c>
      <c r="K134" s="7">
        <f>'Июль 2014'!J134+'СВОД 2014'!J134</f>
        <v>0</v>
      </c>
      <c r="L134" s="7">
        <f>'Август 2014'!J134+'СВОД 2014'!K134</f>
        <v>0.03</v>
      </c>
      <c r="M134" s="7">
        <f>'Сентябрь 2014'!J134+'СВОД 2014'!L134</f>
        <v>201.75</v>
      </c>
      <c r="N134" s="7">
        <f>'Октябрь 2014'!J134+'СВОД 2014'!M134</f>
        <v>230.45</v>
      </c>
      <c r="O134" s="7">
        <f>'Ноябрь 2014'!J134+'СВОД 2014'!N134</f>
        <v>74.949999999999989</v>
      </c>
      <c r="P134" s="7">
        <f>'Декабрь 2014'!J134+'СВОД 2014'!O134</f>
        <v>74.949999999999989</v>
      </c>
      <c r="Q134" s="74">
        <f>D134+'Январь 2014'!H134+'Февраль 2014'!H134+'Март 2014'!H134+'Апрель 2014'!H134+'Май 2014'!H134+'Июнь 2014'!H134+'Июль 2014'!H134+'Август 2014'!H134+'Сентябрь 2014'!H134+'Октябрь 2014'!H134+'Ноябрь 2014'!H134+'Декабрь 2014'!H134</f>
        <v>541.45000000000005</v>
      </c>
      <c r="R134" s="74">
        <f>'Январь 2014'!I134+'Февраль 2014'!I134+'Март 2014'!I134+'Апрель 2014'!I134+'Май 2014'!I134+'Июнь 2014'!I134+'Июль 2014'!I134+'Август 2014'!I134+'Сентябрь 2014'!I134+'Октябрь 2014'!I134+'Ноябрь 2014'!I134+'Декабрь 2014'!I134</f>
        <v>466.5</v>
      </c>
      <c r="S134" s="74">
        <f>'Январь 2014'!F134+'Февраль 2014'!F134+'Март 2014'!F134+'Апрель 2014'!F134+'Май 2014'!F134+'Июнь 2014'!F134+'Июль 2014'!F134+'Август 2014'!F134+'Сентябрь 2014'!F134+'Октябрь 2014'!F134+'Ноябрь 2014'!F134+'Декабрь 2014'!F134</f>
        <v>174.66000000000003</v>
      </c>
      <c r="T134" s="74">
        <f t="shared" si="2"/>
        <v>74.950000000000045</v>
      </c>
      <c r="U134" s="113">
        <f t="shared" si="3"/>
        <v>0</v>
      </c>
    </row>
    <row r="135" spans="1:21" ht="15.95" customHeight="1" x14ac:dyDescent="0.25">
      <c r="A135" s="81" t="s">
        <v>58</v>
      </c>
      <c r="B135" s="2">
        <v>112</v>
      </c>
      <c r="C135" s="18"/>
      <c r="D135" s="107">
        <f>'СВОД 2013'!N130</f>
        <v>-554.2800000000002</v>
      </c>
      <c r="E135" s="7">
        <f>'Январь 2014'!J135+'СВОД 2014'!D135</f>
        <v>1951.12</v>
      </c>
      <c r="F135" s="7">
        <f>'Февраль 2014'!J135+'СВОД 2014'!E135</f>
        <v>3433.17</v>
      </c>
      <c r="G135" s="7">
        <f>'Март 2014'!J135+'СВОД 2014'!F135</f>
        <v>-98.079999999999927</v>
      </c>
      <c r="H135" s="7">
        <f>'Апрель 2014'!J135+'СВОД 2014'!G135</f>
        <v>-1029.99</v>
      </c>
      <c r="I135" s="7">
        <f>'Май 2014'!J135+'СВОД 2014'!H135</f>
        <v>-1017.27</v>
      </c>
      <c r="J135" s="7">
        <f>'Июнь 2014'!J135+'СВОД 2014'!I135</f>
        <v>-870.45</v>
      </c>
      <c r="K135" s="7">
        <f>'Июль 2014'!J135+'СВОД 2014'!J135</f>
        <v>-733.24</v>
      </c>
      <c r="L135" s="7">
        <f>'Август 2014'!J135+'СВОД 2014'!K135</f>
        <v>-604.14</v>
      </c>
      <c r="M135" s="7">
        <f>'Сентябрь 2014'!J135+'СВОД 2014'!L135</f>
        <v>-1898.62</v>
      </c>
      <c r="N135" s="7">
        <f>'Октябрь 2014'!J135+'СВОД 2014'!M135</f>
        <v>-1567.1399999999999</v>
      </c>
      <c r="O135" s="7">
        <f>'Ноябрь 2014'!J135+'СВОД 2014'!N135</f>
        <v>-3117.14</v>
      </c>
      <c r="P135" s="7">
        <f>'Декабрь 2014'!J135+'СВОД 2014'!O135</f>
        <v>-3117.14</v>
      </c>
      <c r="Q135" s="74">
        <f>D135+'Январь 2014'!H135+'Февраль 2014'!H135+'Март 2014'!H135+'Апрель 2014'!H135+'Май 2014'!H135+'Июнь 2014'!H135+'Июль 2014'!H135+'Август 2014'!H135+'Сентябрь 2014'!H135+'Октябрь 2014'!H135+'Ноябрь 2014'!H135+'Декабрь 2014'!H135</f>
        <v>6391.8600000000006</v>
      </c>
      <c r="R135" s="74">
        <f>'Январь 2014'!I135+'Февраль 2014'!I135+'Март 2014'!I135+'Апрель 2014'!I135+'Май 2014'!I135+'Июнь 2014'!I135+'Июль 2014'!I135+'Август 2014'!I135+'Сентябрь 2014'!I135+'Октябрь 2014'!I135+'Ноябрь 2014'!I135+'Декабрь 2014'!I135</f>
        <v>9509</v>
      </c>
      <c r="S135" s="74">
        <f>'Январь 2014'!F135+'Февраль 2014'!F135+'Март 2014'!F135+'Апрель 2014'!F135+'Май 2014'!F135+'Июнь 2014'!F135+'Июль 2014'!F135+'Август 2014'!F135+'Сентябрь 2014'!F135+'Октябрь 2014'!F135+'Ноябрь 2014'!F135+'Декабрь 2014'!F135</f>
        <v>2280.64</v>
      </c>
      <c r="T135" s="74">
        <f t="shared" ref="T135:T198" si="6">Q135-R135</f>
        <v>-3117.1399999999994</v>
      </c>
      <c r="U135" s="113">
        <f t="shared" si="3"/>
        <v>0</v>
      </c>
    </row>
    <row r="136" spans="1:21" ht="15.95" customHeight="1" x14ac:dyDescent="0.25">
      <c r="A136" s="81" t="s">
        <v>59</v>
      </c>
      <c r="B136" s="2">
        <v>113</v>
      </c>
      <c r="C136" s="18"/>
      <c r="D136" s="107">
        <f>'СВОД 2013'!N131</f>
        <v>1328.01</v>
      </c>
      <c r="E136" s="7">
        <f>'Январь 2014'!J136+'СВОД 2014'!D136</f>
        <v>2661.83</v>
      </c>
      <c r="F136" s="7">
        <f>'Февраль 2014'!J136+'СВОД 2014'!E136</f>
        <v>5217.83</v>
      </c>
      <c r="G136" s="7">
        <f>'Март 2014'!J136+'СВОД 2014'!F136</f>
        <v>5433.53</v>
      </c>
      <c r="H136" s="7">
        <f>'Апрель 2014'!J136+'СВОД 2014'!G136</f>
        <v>6074.6799999999994</v>
      </c>
      <c r="I136" s="7">
        <f>'Май 2014'!J136+'СВОД 2014'!H136</f>
        <v>-127.58000000000084</v>
      </c>
      <c r="J136" s="7">
        <f>'Июнь 2014'!J136+'СВОД 2014'!I136</f>
        <v>53.399999999999153</v>
      </c>
      <c r="K136" s="7">
        <f>'Июль 2014'!J136+'СВОД 2014'!J136</f>
        <v>337.33999999999912</v>
      </c>
      <c r="L136" s="7">
        <f>'Август 2014'!J136+'СВОД 2014'!K136</f>
        <v>925.05999999999915</v>
      </c>
      <c r="M136" s="7">
        <f>'Сентябрь 2014'!J136+'СВОД 2014'!L136</f>
        <v>1779.579999999999</v>
      </c>
      <c r="N136" s="7">
        <f>'Октябрь 2014'!J136+'СВОД 2014'!M136</f>
        <v>3976.7699999999991</v>
      </c>
      <c r="O136" s="7">
        <f>'Ноябрь 2014'!J136+'СВОД 2014'!N136</f>
        <v>-568.23000000000093</v>
      </c>
      <c r="P136" s="7">
        <f>'Декабрь 2014'!J136+'СВОД 2014'!O136</f>
        <v>-568.23000000000093</v>
      </c>
      <c r="Q136" s="74">
        <f>D136+'Январь 2014'!H136+'Февраль 2014'!H136+'Март 2014'!H136+'Апрель 2014'!H136+'Май 2014'!H136+'Июнь 2014'!H136+'Июль 2014'!H136+'Август 2014'!H136+'Сентябрь 2014'!H136+'Октябрь 2014'!H136+'Ноябрь 2014'!H136+'Декабрь 2014'!H136</f>
        <v>10297.769999999999</v>
      </c>
      <c r="R136" s="74">
        <f>'Январь 2014'!I136+'Февраль 2014'!I136+'Март 2014'!I136+'Апрель 2014'!I136+'Май 2014'!I136+'Июнь 2014'!I136+'Июль 2014'!I136+'Август 2014'!I136+'Сентябрь 2014'!I136+'Октябрь 2014'!I136+'Ноябрь 2014'!I136+'Декабрь 2014'!I136</f>
        <v>10866</v>
      </c>
      <c r="S136" s="74">
        <f>'Январь 2014'!F136+'Февраль 2014'!F136+'Март 2014'!F136+'Апрель 2014'!F136+'Май 2014'!F136+'Июнь 2014'!F136+'Июль 2014'!F136+'Август 2014'!F136+'Сентябрь 2014'!F136+'Октябрь 2014'!F136+'Ноябрь 2014'!F136+'Декабрь 2014'!F136</f>
        <v>2928.71</v>
      </c>
      <c r="T136" s="74">
        <f t="shared" si="6"/>
        <v>-568.23000000000138</v>
      </c>
      <c r="U136" s="113">
        <f t="shared" si="3"/>
        <v>0</v>
      </c>
    </row>
    <row r="137" spans="1:21" ht="15.95" customHeight="1" x14ac:dyDescent="0.25">
      <c r="A137" s="81" t="s">
        <v>60</v>
      </c>
      <c r="B137" s="2">
        <v>114</v>
      </c>
      <c r="C137" s="18"/>
      <c r="D137" s="107">
        <f>'СВОД 2013'!N132</f>
        <v>0</v>
      </c>
      <c r="E137" s="7">
        <f>'Январь 2014'!J137+'СВОД 2014'!D137</f>
        <v>0</v>
      </c>
      <c r="F137" s="7">
        <f>'Февраль 2014'!J137+'СВОД 2014'!E137</f>
        <v>0</v>
      </c>
      <c r="G137" s="7">
        <f>'Март 2014'!J137+'СВОД 2014'!F137</f>
        <v>0</v>
      </c>
      <c r="H137" s="7">
        <f>'Апрель 2014'!J137+'СВОД 2014'!G137</f>
        <v>0</v>
      </c>
      <c r="I137" s="7">
        <f>'Май 2014'!J137+'СВОД 2014'!H137</f>
        <v>0</v>
      </c>
      <c r="J137" s="7">
        <f>'Июнь 2014'!J137+'СВОД 2014'!I137</f>
        <v>0</v>
      </c>
      <c r="K137" s="7">
        <f>'Июль 2014'!J137+'СВОД 2014'!J137</f>
        <v>0</v>
      </c>
      <c r="L137" s="7">
        <f>'Август 2014'!J137+'СВОД 2014'!K137</f>
        <v>0</v>
      </c>
      <c r="M137" s="7">
        <f>'Сентябрь 2014'!J137+'СВОД 2014'!L137</f>
        <v>0</v>
      </c>
      <c r="N137" s="7">
        <f>'Октябрь 2014'!J137+'СВОД 2014'!M137</f>
        <v>0</v>
      </c>
      <c r="O137" s="7">
        <f>'Ноябрь 2014'!J137+'СВОД 2014'!N137</f>
        <v>0</v>
      </c>
      <c r="P137" s="7">
        <f>'Декабрь 2014'!J137+'СВОД 2014'!O137</f>
        <v>0</v>
      </c>
      <c r="Q137" s="74">
        <f>D137+'Январь 2014'!H137+'Февраль 2014'!H137+'Март 2014'!H137+'Апрель 2014'!H137+'Май 2014'!H137+'Июнь 2014'!H137+'Июль 2014'!H137+'Август 2014'!H137+'Сентябрь 2014'!H137+'Октябрь 2014'!H137+'Ноябрь 2014'!H137+'Декабрь 2014'!H137</f>
        <v>0</v>
      </c>
      <c r="R137" s="74">
        <f>'Январь 2014'!I137+'Февраль 2014'!I137+'Март 2014'!I137+'Апрель 2014'!I137+'Май 2014'!I137+'Июнь 2014'!I137+'Июль 2014'!I137+'Август 2014'!I137+'Сентябрь 2014'!I137+'Октябрь 2014'!I137+'Ноябрь 2014'!I137+'Декабрь 2014'!I137</f>
        <v>0</v>
      </c>
      <c r="S137" s="74">
        <f>'Январь 2014'!F137+'Февраль 2014'!F137+'Март 2014'!F137+'Апрель 2014'!F137+'Май 2014'!F137+'Июнь 2014'!F137+'Июль 2014'!F137+'Август 2014'!F137+'Сентябрь 2014'!F137+'Октябрь 2014'!F137+'Ноябрь 2014'!F137+'Декабрь 2014'!F137</f>
        <v>0</v>
      </c>
      <c r="T137" s="74">
        <f t="shared" si="6"/>
        <v>0</v>
      </c>
      <c r="U137" s="113">
        <f t="shared" ref="U137:U200" si="7">T137-P137</f>
        <v>0</v>
      </c>
    </row>
    <row r="138" spans="1:21" ht="15.95" customHeight="1" x14ac:dyDescent="0.25">
      <c r="A138" s="81" t="s">
        <v>61</v>
      </c>
      <c r="B138" s="2">
        <v>115</v>
      </c>
      <c r="C138" s="18"/>
      <c r="D138" s="107">
        <f>'СВОД 2013'!N133</f>
        <v>0</v>
      </c>
      <c r="E138" s="7">
        <f>'Январь 2014'!J138+'СВОД 2014'!D138</f>
        <v>0</v>
      </c>
      <c r="F138" s="7">
        <f>'Февраль 2014'!J138+'СВОД 2014'!E138</f>
        <v>0</v>
      </c>
      <c r="G138" s="7">
        <f>'Март 2014'!J138+'СВОД 2014'!F138</f>
        <v>0</v>
      </c>
      <c r="H138" s="7">
        <f>'Апрель 2014'!J138+'СВОД 2014'!G138</f>
        <v>0</v>
      </c>
      <c r="I138" s="7">
        <f>'Май 2014'!J138+'СВОД 2014'!H138</f>
        <v>0</v>
      </c>
      <c r="J138" s="7">
        <f>'Июнь 2014'!J138+'СВОД 2014'!I138</f>
        <v>0</v>
      </c>
      <c r="K138" s="7">
        <f>'Июль 2014'!J138+'СВОД 2014'!J138</f>
        <v>0</v>
      </c>
      <c r="L138" s="7">
        <f>'Август 2014'!J138+'СВОД 2014'!K138</f>
        <v>0</v>
      </c>
      <c r="M138" s="7">
        <f>'Сентябрь 2014'!J138+'СВОД 2014'!L138</f>
        <v>9.92</v>
      </c>
      <c r="N138" s="7">
        <f>'Октябрь 2014'!J138+'СВОД 2014'!M138</f>
        <v>12.870000000000001</v>
      </c>
      <c r="O138" s="7">
        <f>'Ноябрь 2014'!J138+'СВОД 2014'!N138</f>
        <v>12.870000000000001</v>
      </c>
      <c r="P138" s="7">
        <f>'Декабрь 2014'!J138+'СВОД 2014'!O138</f>
        <v>12.870000000000001</v>
      </c>
      <c r="Q138" s="74">
        <f>D138+'Январь 2014'!H138+'Февраль 2014'!H138+'Март 2014'!H138+'Апрель 2014'!H138+'Май 2014'!H138+'Июнь 2014'!H138+'Июль 2014'!H138+'Август 2014'!H138+'Сентябрь 2014'!H138+'Октябрь 2014'!H138+'Ноябрь 2014'!H138+'Декабрь 2014'!H138</f>
        <v>12.870000000000001</v>
      </c>
      <c r="R138" s="74">
        <f>'Январь 2014'!I138+'Февраль 2014'!I138+'Март 2014'!I138+'Апрель 2014'!I138+'Май 2014'!I138+'Июнь 2014'!I138+'Июль 2014'!I138+'Август 2014'!I138+'Сентябрь 2014'!I138+'Октябрь 2014'!I138+'Ноябрь 2014'!I138+'Декабрь 2014'!I138</f>
        <v>0</v>
      </c>
      <c r="S138" s="74">
        <f>'Январь 2014'!F138+'Февраль 2014'!F138+'Март 2014'!F138+'Апрель 2014'!F138+'Май 2014'!F138+'Июнь 2014'!F138+'Июль 2014'!F138+'Август 2014'!F138+'Сентябрь 2014'!F138+'Октябрь 2014'!F138+'Ноябрь 2014'!F138+'Декабрь 2014'!F138</f>
        <v>4.1500000000000004</v>
      </c>
      <c r="T138" s="74">
        <f t="shared" si="6"/>
        <v>12.870000000000001</v>
      </c>
      <c r="U138" s="113">
        <f t="shared" si="7"/>
        <v>0</v>
      </c>
    </row>
    <row r="139" spans="1:21" ht="15.95" customHeight="1" x14ac:dyDescent="0.25">
      <c r="A139" s="81" t="s">
        <v>108</v>
      </c>
      <c r="B139" s="2">
        <v>115</v>
      </c>
      <c r="C139" s="2" t="s">
        <v>120</v>
      </c>
      <c r="D139" s="107">
        <f>'СВОД 2013'!N134</f>
        <v>0</v>
      </c>
      <c r="E139" s="7">
        <f>'Январь 2014'!J139+'СВОД 2014'!D139</f>
        <v>0</v>
      </c>
      <c r="F139" s="7">
        <f>'Февраль 2014'!J139+'СВОД 2014'!E139</f>
        <v>0</v>
      </c>
      <c r="G139" s="7">
        <f>'Март 2014'!J139+'СВОД 2014'!F139</f>
        <v>0</v>
      </c>
      <c r="H139" s="7">
        <f>'Апрель 2014'!J139+'СВОД 2014'!G139</f>
        <v>0</v>
      </c>
      <c r="I139" s="7">
        <f>'Май 2014'!J139+'СВОД 2014'!H139</f>
        <v>0</v>
      </c>
      <c r="J139" s="7">
        <f>'Июнь 2014'!J139+'СВОД 2014'!I139</f>
        <v>0</v>
      </c>
      <c r="K139" s="7">
        <f>'Июль 2014'!J139+'СВОД 2014'!J139</f>
        <v>0</v>
      </c>
      <c r="L139" s="7">
        <f>'Август 2014'!J139+'СВОД 2014'!K139</f>
        <v>0</v>
      </c>
      <c r="M139" s="7">
        <f>'Сентябрь 2014'!J139+'СВОД 2014'!L139</f>
        <v>3165.41</v>
      </c>
      <c r="N139" s="7">
        <f>'Октябрь 2014'!J139+'СВОД 2014'!M139</f>
        <v>6714.45</v>
      </c>
      <c r="O139" s="7">
        <f>'Ноябрь 2014'!J139+'СВОД 2014'!N139</f>
        <v>6714.45</v>
      </c>
      <c r="P139" s="7">
        <f>'Декабрь 2014'!J139+'СВОД 2014'!O139</f>
        <v>6714.45</v>
      </c>
      <c r="Q139" s="74">
        <f>D139+'Январь 2014'!H139+'Февраль 2014'!H139+'Март 2014'!H139+'Апрель 2014'!H139+'Май 2014'!H139+'Июнь 2014'!H139+'Июль 2014'!H139+'Август 2014'!H139+'Сентябрь 2014'!H139+'Октябрь 2014'!H139+'Ноябрь 2014'!H139+'Декабрь 2014'!H139</f>
        <v>6714.45</v>
      </c>
      <c r="R139" s="74">
        <f>'Январь 2014'!I139+'Февраль 2014'!I139+'Март 2014'!I139+'Апрель 2014'!I139+'Май 2014'!I139+'Июнь 2014'!I139+'Июль 2014'!I139+'Август 2014'!I139+'Сентябрь 2014'!I139+'Октябрь 2014'!I139+'Ноябрь 2014'!I139+'Декабрь 2014'!I139</f>
        <v>0</v>
      </c>
      <c r="S139" s="74">
        <f>'Январь 2014'!F139+'Февраль 2014'!F139+'Март 2014'!F139+'Апрель 2014'!F139+'Май 2014'!F139+'Июнь 2014'!F139+'Июль 2014'!F139+'Август 2014'!F139+'Сентябрь 2014'!F139+'Октябрь 2014'!F139+'Ноябрь 2014'!F139+'Декабрь 2014'!F139</f>
        <v>2165.9500000000003</v>
      </c>
      <c r="T139" s="74">
        <f t="shared" si="6"/>
        <v>6714.45</v>
      </c>
      <c r="U139" s="113">
        <f t="shared" si="7"/>
        <v>0</v>
      </c>
    </row>
    <row r="140" spans="1:21" ht="15.95" customHeight="1" x14ac:dyDescent="0.25">
      <c r="A140" s="81" t="s">
        <v>62</v>
      </c>
      <c r="B140" s="2">
        <v>116</v>
      </c>
      <c r="C140" s="18"/>
      <c r="D140" s="107">
        <f>'СВОД 2013'!N135</f>
        <v>0</v>
      </c>
      <c r="E140" s="7">
        <f>'Январь 2014'!J140+'СВОД 2014'!D140</f>
        <v>0</v>
      </c>
      <c r="F140" s="7">
        <f>'Февраль 2014'!J140+'СВОД 2014'!E140</f>
        <v>0</v>
      </c>
      <c r="G140" s="7">
        <f>'Март 2014'!J140+'СВОД 2014'!F140</f>
        <v>0</v>
      </c>
      <c r="H140" s="7">
        <f>'Апрель 2014'!J140+'СВОД 2014'!G140</f>
        <v>0</v>
      </c>
      <c r="I140" s="7">
        <f>'Май 2014'!J140+'СВОД 2014'!H140</f>
        <v>0</v>
      </c>
      <c r="J140" s="7">
        <f>'Июнь 2014'!J140+'СВОД 2014'!I140</f>
        <v>0</v>
      </c>
      <c r="K140" s="7">
        <f>'Июль 2014'!J140+'СВОД 2014'!J140</f>
        <v>0</v>
      </c>
      <c r="L140" s="7">
        <f>'Август 2014'!J140+'СВОД 2014'!K140</f>
        <v>0</v>
      </c>
      <c r="M140" s="7">
        <f>'Сентябрь 2014'!J140+'СВОД 2014'!L140</f>
        <v>0</v>
      </c>
      <c r="N140" s="7">
        <f>'Октябрь 2014'!J140+'СВОД 2014'!M140</f>
        <v>24.8</v>
      </c>
      <c r="O140" s="7">
        <f>'Ноябрь 2014'!J140+'СВОД 2014'!N140</f>
        <v>24.8</v>
      </c>
      <c r="P140" s="7">
        <f>'Декабрь 2014'!J140+'СВОД 2014'!O140</f>
        <v>24.8</v>
      </c>
      <c r="Q140" s="74">
        <f>D140+'Январь 2014'!H140+'Февраль 2014'!H140+'Март 2014'!H140+'Апрель 2014'!H140+'Май 2014'!H140+'Июнь 2014'!H140+'Июль 2014'!H140+'Август 2014'!H140+'Сентябрь 2014'!H140+'Октябрь 2014'!H140+'Ноябрь 2014'!H140+'Декабрь 2014'!H140</f>
        <v>24.8</v>
      </c>
      <c r="R140" s="74">
        <f>'Январь 2014'!I140+'Февраль 2014'!I140+'Март 2014'!I140+'Апрель 2014'!I140+'Май 2014'!I140+'Июнь 2014'!I140+'Июль 2014'!I140+'Август 2014'!I140+'Сентябрь 2014'!I140+'Октябрь 2014'!I140+'Ноябрь 2014'!I140+'Декабрь 2014'!I140</f>
        <v>0</v>
      </c>
      <c r="S140" s="74">
        <f>'Январь 2014'!F140+'Февраль 2014'!F140+'Март 2014'!F140+'Апрель 2014'!F140+'Май 2014'!F140+'Июнь 2014'!F140+'Июль 2014'!F140+'Август 2014'!F140+'Сентябрь 2014'!F140+'Октябрь 2014'!F140+'Ноябрь 2014'!F140+'Декабрь 2014'!F140</f>
        <v>8</v>
      </c>
      <c r="T140" s="74">
        <f t="shared" si="6"/>
        <v>24.8</v>
      </c>
      <c r="U140" s="113">
        <f t="shared" si="7"/>
        <v>0</v>
      </c>
    </row>
    <row r="141" spans="1:21" ht="15.95" customHeight="1" x14ac:dyDescent="0.25">
      <c r="A141" s="81" t="s">
        <v>63</v>
      </c>
      <c r="B141" s="2">
        <v>117</v>
      </c>
      <c r="C141" s="18"/>
      <c r="D141" s="107">
        <f>'СВОД 2013'!N136</f>
        <v>-419.22</v>
      </c>
      <c r="E141" s="7">
        <f>'Январь 2014'!J141+'СВОД 2014'!D141</f>
        <v>-419.22</v>
      </c>
      <c r="F141" s="7">
        <f>'Февраль 2014'!J141+'СВОД 2014'!E141</f>
        <v>-418.06</v>
      </c>
      <c r="G141" s="7">
        <f>'Март 2014'!J141+'СВОД 2014'!F141</f>
        <v>-407.46</v>
      </c>
      <c r="H141" s="7">
        <f>'Апрель 2014'!J141+'СВОД 2014'!G141</f>
        <v>-316.70999999999998</v>
      </c>
      <c r="I141" s="7">
        <f>'Май 2014'!J141+'СВОД 2014'!H141</f>
        <v>-310.31</v>
      </c>
      <c r="J141" s="7">
        <f>'Июнь 2014'!J141+'СВОД 2014'!I141</f>
        <v>-229.71</v>
      </c>
      <c r="K141" s="7">
        <f>'Июль 2014'!J141+'СВОД 2014'!J141</f>
        <v>-76.510000000000019</v>
      </c>
      <c r="L141" s="7">
        <f>'Август 2014'!J141+'СВОД 2014'!K141</f>
        <v>137.68999999999997</v>
      </c>
      <c r="M141" s="7">
        <f>'Сентябрь 2014'!J141+'СВОД 2014'!L141</f>
        <v>583.93999999999994</v>
      </c>
      <c r="N141" s="7">
        <f>'Октябрь 2014'!J141+'СВОД 2014'!M141</f>
        <v>4435.8499999999995</v>
      </c>
      <c r="O141" s="7">
        <f>'Ноябрь 2014'!J141+'СВОД 2014'!N141</f>
        <v>4435.8499999999995</v>
      </c>
      <c r="P141" s="7">
        <f>'Декабрь 2014'!J141+'СВОД 2014'!O141</f>
        <v>4435.8499999999995</v>
      </c>
      <c r="Q141" s="74">
        <f>D141+'Январь 2014'!H141+'Февраль 2014'!H141+'Март 2014'!H141+'Апрель 2014'!H141+'Май 2014'!H141+'Июнь 2014'!H141+'Июль 2014'!H141+'Август 2014'!H141+'Сентябрь 2014'!H141+'Октябрь 2014'!H141+'Ноябрь 2014'!H141+'Декабрь 2014'!H141</f>
        <v>4435.8499999999995</v>
      </c>
      <c r="R141" s="74">
        <f>'Январь 2014'!I141+'Февраль 2014'!I141+'Март 2014'!I141+'Апрель 2014'!I141+'Май 2014'!I141+'Июнь 2014'!I141+'Июль 2014'!I141+'Август 2014'!I141+'Сентябрь 2014'!I141+'Октябрь 2014'!I141+'Ноябрь 2014'!I141+'Декабрь 2014'!I141</f>
        <v>0</v>
      </c>
      <c r="S141" s="74">
        <f>'Январь 2014'!F141+'Февраль 2014'!F141+'Март 2014'!F141+'Апрель 2014'!F141+'Май 2014'!F141+'Июнь 2014'!F141+'Июль 2014'!F141+'Август 2014'!F141+'Сентябрь 2014'!F141+'Октябрь 2014'!F141+'Ноябрь 2014'!F141+'Декабрь 2014'!F141</f>
        <v>1567.1</v>
      </c>
      <c r="T141" s="74">
        <f t="shared" si="6"/>
        <v>4435.8499999999995</v>
      </c>
      <c r="U141" s="113">
        <f t="shared" si="7"/>
        <v>0</v>
      </c>
    </row>
    <row r="142" spans="1:21" ht="15.95" customHeight="1" x14ac:dyDescent="0.25">
      <c r="A142" s="81" t="s">
        <v>109</v>
      </c>
      <c r="B142" s="2">
        <v>117</v>
      </c>
      <c r="C142" s="2" t="s">
        <v>120</v>
      </c>
      <c r="D142" s="107">
        <f>'СВОД 2013'!N137</f>
        <v>0</v>
      </c>
      <c r="E142" s="7">
        <f>'Январь 2014'!J142+'СВОД 2014'!D142</f>
        <v>0</v>
      </c>
      <c r="F142" s="7">
        <f>'Февраль 2014'!J142+'СВОД 2014'!E142</f>
        <v>0</v>
      </c>
      <c r="G142" s="7">
        <f>'Март 2014'!J142+'СВОД 2014'!F142</f>
        <v>0</v>
      </c>
      <c r="H142" s="7">
        <f>'Апрель 2014'!J142+'СВОД 2014'!G142</f>
        <v>0</v>
      </c>
      <c r="I142" s="7">
        <f>'Май 2014'!J142+'СВОД 2014'!H142</f>
        <v>0</v>
      </c>
      <c r="J142" s="7">
        <f>'Июнь 2014'!J142+'СВОД 2014'!I142</f>
        <v>0</v>
      </c>
      <c r="K142" s="7">
        <f>'Июль 2014'!J142+'СВОД 2014'!J142</f>
        <v>0</v>
      </c>
      <c r="L142" s="7">
        <f>'Август 2014'!J142+'СВОД 2014'!K142</f>
        <v>0</v>
      </c>
      <c r="M142" s="7">
        <f>'Сентябрь 2014'!J142+'СВОД 2014'!L142</f>
        <v>0</v>
      </c>
      <c r="N142" s="7">
        <f>'Октябрь 2014'!J142+'СВОД 2014'!M142</f>
        <v>0</v>
      </c>
      <c r="O142" s="7">
        <f>'Ноябрь 2014'!J142+'СВОД 2014'!N142</f>
        <v>0</v>
      </c>
      <c r="P142" s="7">
        <f>'Декабрь 2014'!J142+'СВОД 2014'!O142</f>
        <v>0</v>
      </c>
      <c r="Q142" s="74">
        <f>D142+'Январь 2014'!H142+'Февраль 2014'!H142+'Март 2014'!H142+'Апрель 2014'!H142+'Май 2014'!H142+'Июнь 2014'!H142+'Июль 2014'!H142+'Август 2014'!H142+'Сентябрь 2014'!H142+'Октябрь 2014'!H142+'Ноябрь 2014'!H142+'Декабрь 2014'!H142</f>
        <v>0</v>
      </c>
      <c r="R142" s="74">
        <f>'Январь 2014'!I142+'Февраль 2014'!I142+'Март 2014'!I142+'Апрель 2014'!I142+'Май 2014'!I142+'Июнь 2014'!I142+'Июль 2014'!I142+'Август 2014'!I142+'Сентябрь 2014'!I142+'Октябрь 2014'!I142+'Ноябрь 2014'!I142+'Декабрь 2014'!I142</f>
        <v>0</v>
      </c>
      <c r="S142" s="74">
        <f>'Январь 2014'!F142+'Февраль 2014'!F142+'Март 2014'!F142+'Апрель 2014'!F142+'Май 2014'!F142+'Июнь 2014'!F142+'Июль 2014'!F142+'Август 2014'!F142+'Сентябрь 2014'!F142+'Октябрь 2014'!F142+'Ноябрь 2014'!F142+'Декабрь 2014'!F142</f>
        <v>0</v>
      </c>
      <c r="T142" s="74">
        <f t="shared" si="6"/>
        <v>0</v>
      </c>
      <c r="U142" s="113">
        <f t="shared" si="7"/>
        <v>0</v>
      </c>
    </row>
    <row r="143" spans="1:21" ht="15.95" customHeight="1" x14ac:dyDescent="0.25">
      <c r="A143" s="81" t="s">
        <v>64</v>
      </c>
      <c r="B143" s="2">
        <v>118</v>
      </c>
      <c r="C143" s="18"/>
      <c r="D143" s="107">
        <f>'СВОД 2013'!N138</f>
        <v>-36.799999999999983</v>
      </c>
      <c r="E143" s="7">
        <f>'Январь 2014'!J143+'СВОД 2014'!D143</f>
        <v>-36.799999999999983</v>
      </c>
      <c r="F143" s="7">
        <f>'Февраль 2014'!J143+'СВОД 2014'!E143</f>
        <v>-36.799999999999983</v>
      </c>
      <c r="G143" s="7">
        <f>'Март 2014'!J143+'СВОД 2014'!F143</f>
        <v>-36.799999999999983</v>
      </c>
      <c r="H143" s="7">
        <f>'Апрель 2014'!J143+'СВОД 2014'!G143</f>
        <v>191.63000000000002</v>
      </c>
      <c r="I143" s="7">
        <f>'Май 2014'!J143+'СВОД 2014'!H143</f>
        <v>-147.95000000000002</v>
      </c>
      <c r="J143" s="7">
        <f>'Июнь 2014'!J143+'СВОД 2014'!I143</f>
        <v>64.569999999999993</v>
      </c>
      <c r="K143" s="7">
        <f>'Июль 2014'!J143+'СВОД 2014'!J143</f>
        <v>208.59</v>
      </c>
      <c r="L143" s="7">
        <f>'Август 2014'!J143+'СВОД 2014'!K143</f>
        <v>272.83</v>
      </c>
      <c r="M143" s="7">
        <f>'Сентябрь 2014'!J143+'СВОД 2014'!L143</f>
        <v>317.83999999999997</v>
      </c>
      <c r="N143" s="7">
        <f>'Октябрь 2014'!J143+'СВОД 2014'!M143</f>
        <v>322.60999999999996</v>
      </c>
      <c r="O143" s="7">
        <f>'Ноябрь 2014'!J143+'СВОД 2014'!N143</f>
        <v>322.60999999999996</v>
      </c>
      <c r="P143" s="7">
        <f>'Декабрь 2014'!J143+'СВОД 2014'!O143</f>
        <v>322.60999999999996</v>
      </c>
      <c r="Q143" s="74">
        <f>D143+'Январь 2014'!H143+'Февраль 2014'!H143+'Март 2014'!H143+'Апрель 2014'!H143+'Май 2014'!H143+'Июнь 2014'!H143+'Июль 2014'!H143+'Август 2014'!H143+'Сентябрь 2014'!H143+'Октябрь 2014'!H143+'Ноябрь 2014'!H143+'Декабрь 2014'!H143</f>
        <v>762.41</v>
      </c>
      <c r="R143" s="74">
        <f>'Январь 2014'!I143+'Февраль 2014'!I143+'Март 2014'!I143+'Апрель 2014'!I143+'Май 2014'!I143+'Июнь 2014'!I143+'Июль 2014'!I143+'Август 2014'!I143+'Сентябрь 2014'!I143+'Октябрь 2014'!I143+'Ноябрь 2014'!I143+'Декабрь 2014'!I143</f>
        <v>439.8</v>
      </c>
      <c r="S143" s="74">
        <f>'Январь 2014'!F143+'Февраль 2014'!F143+'Март 2014'!F143+'Апрель 2014'!F143+'Май 2014'!F143+'Июнь 2014'!F143+'Июль 2014'!F143+'Август 2014'!F143+'Сентябрь 2014'!F143+'Октябрь 2014'!F143+'Ноябрь 2014'!F143+'Декабрь 2014'!F143</f>
        <v>260.41000000000003</v>
      </c>
      <c r="T143" s="74">
        <f t="shared" si="6"/>
        <v>322.60999999999996</v>
      </c>
      <c r="U143" s="113">
        <f t="shared" si="7"/>
        <v>0</v>
      </c>
    </row>
    <row r="144" spans="1:21" ht="15.95" customHeight="1" x14ac:dyDescent="0.25">
      <c r="A144" s="81" t="s">
        <v>65</v>
      </c>
      <c r="B144" s="2">
        <v>119</v>
      </c>
      <c r="C144" s="18"/>
      <c r="D144" s="107">
        <f>'СВОД 2013'!N139</f>
        <v>0</v>
      </c>
      <c r="E144" s="7">
        <f>'Январь 2014'!J144+'СВОД 2014'!D144</f>
        <v>0</v>
      </c>
      <c r="F144" s="7">
        <f>'Февраль 2014'!J144+'СВОД 2014'!E144</f>
        <v>0</v>
      </c>
      <c r="G144" s="7">
        <f>'Март 2014'!J144+'СВОД 2014'!F144</f>
        <v>0</v>
      </c>
      <c r="H144" s="7">
        <f>'Апрель 2014'!J144+'СВОД 2014'!G144</f>
        <v>0</v>
      </c>
      <c r="I144" s="7">
        <f>'Май 2014'!J144+'СВОД 2014'!H144</f>
        <v>76.8</v>
      </c>
      <c r="J144" s="7">
        <f>'Июнь 2014'!J144+'СВОД 2014'!I144</f>
        <v>177.82</v>
      </c>
      <c r="K144" s="7">
        <f>'Июль 2014'!J144+'СВОД 2014'!J144</f>
        <v>201.51999999999998</v>
      </c>
      <c r="L144" s="7">
        <f>'Август 2014'!J144+'СВОД 2014'!K144</f>
        <v>201.54999999999998</v>
      </c>
      <c r="M144" s="7">
        <f>'Сентябрь 2014'!J144+'СВОД 2014'!L144</f>
        <v>212.89999999999998</v>
      </c>
      <c r="N144" s="7">
        <f>'Октябрь 2014'!J144+'СВОД 2014'!M144</f>
        <v>1143.33</v>
      </c>
      <c r="O144" s="7">
        <f>'Ноябрь 2014'!J144+'СВОД 2014'!N144</f>
        <v>1143.33</v>
      </c>
      <c r="P144" s="7">
        <f>'Декабрь 2014'!J144+'СВОД 2014'!O144</f>
        <v>1143.33</v>
      </c>
      <c r="Q144" s="74">
        <f>D144+'Январь 2014'!H144+'Февраль 2014'!H144+'Март 2014'!H144+'Апрель 2014'!H144+'Май 2014'!H144+'Июнь 2014'!H144+'Июль 2014'!H144+'Август 2014'!H144+'Сентябрь 2014'!H144+'Октябрь 2014'!H144+'Ноябрь 2014'!H144+'Декабрь 2014'!H144</f>
        <v>1143.33</v>
      </c>
      <c r="R144" s="74">
        <f>'Январь 2014'!I144+'Февраль 2014'!I144+'Март 2014'!I144+'Апрель 2014'!I144+'Май 2014'!I144+'Июнь 2014'!I144+'Июль 2014'!I144+'Август 2014'!I144+'Сентябрь 2014'!I144+'Октябрь 2014'!I144+'Ноябрь 2014'!I144+'Декабрь 2014'!I144</f>
        <v>0</v>
      </c>
      <c r="S144" s="74">
        <f>'Январь 2014'!F144+'Февраль 2014'!F144+'Март 2014'!F144+'Апрель 2014'!F144+'Май 2014'!F144+'Июнь 2014'!F144+'Июль 2014'!F144+'Август 2014'!F144+'Сентябрь 2014'!F144+'Октябрь 2014'!F144+'Ноябрь 2014'!F144+'Декабрь 2014'!F144</f>
        <v>369.40999999999997</v>
      </c>
      <c r="T144" s="74">
        <f t="shared" si="6"/>
        <v>1143.33</v>
      </c>
      <c r="U144" s="113">
        <f t="shared" si="7"/>
        <v>0</v>
      </c>
    </row>
    <row r="145" spans="1:21" ht="15.95" customHeight="1" x14ac:dyDescent="0.25">
      <c r="A145" s="81" t="s">
        <v>110</v>
      </c>
      <c r="B145" s="2">
        <v>119</v>
      </c>
      <c r="C145" s="2" t="s">
        <v>120</v>
      </c>
      <c r="D145" s="107">
        <f>'СВОД 2013'!N140</f>
        <v>0</v>
      </c>
      <c r="E145" s="7">
        <f>'Январь 2014'!J145+'СВОД 2014'!D145</f>
        <v>0</v>
      </c>
      <c r="F145" s="7">
        <f>'Февраль 2014'!J145+'СВОД 2014'!E145</f>
        <v>0</v>
      </c>
      <c r="G145" s="7">
        <f>'Март 2014'!J145+'СВОД 2014'!F145</f>
        <v>5.05</v>
      </c>
      <c r="H145" s="7">
        <f>'Апрель 2014'!J145+'СВОД 2014'!G145</f>
        <v>480.31</v>
      </c>
      <c r="I145" s="7">
        <f>'Май 2014'!J145+'СВОД 2014'!H145</f>
        <v>562.93000000000006</v>
      </c>
      <c r="J145" s="7">
        <f>'Июнь 2014'!J145+'СВОД 2014'!I145</f>
        <v>935.09000000000015</v>
      </c>
      <c r="K145" s="7">
        <f>'Июль 2014'!J145+'СВОД 2014'!J145</f>
        <v>956.36000000000013</v>
      </c>
      <c r="L145" s="7">
        <f>'Август 2014'!J145+'СВОД 2014'!K145</f>
        <v>1040.5900000000001</v>
      </c>
      <c r="M145" s="7">
        <f>'Сентябрь 2014'!J145+'СВОД 2014'!L145</f>
        <v>1114.0300000000002</v>
      </c>
      <c r="N145" s="7">
        <f>'Октябрь 2014'!J145+'СВОД 2014'!M145</f>
        <v>1129.9600000000003</v>
      </c>
      <c r="O145" s="7">
        <f>'Ноябрь 2014'!J145+'СВОД 2014'!N145</f>
        <v>1129.9600000000003</v>
      </c>
      <c r="P145" s="7">
        <f>'Декабрь 2014'!J145+'СВОД 2014'!O145</f>
        <v>1129.9600000000003</v>
      </c>
      <c r="Q145" s="74">
        <f>D145+'Январь 2014'!H145+'Февраль 2014'!H145+'Март 2014'!H145+'Апрель 2014'!H145+'Май 2014'!H145+'Июнь 2014'!H145+'Июль 2014'!H145+'Август 2014'!H145+'Сентябрь 2014'!H145+'Октябрь 2014'!H145+'Ноябрь 2014'!H145+'Декабрь 2014'!H145</f>
        <v>1129.9600000000003</v>
      </c>
      <c r="R145" s="74">
        <f>'Январь 2014'!I145+'Февраль 2014'!I145+'Март 2014'!I145+'Апрель 2014'!I145+'Май 2014'!I145+'Июнь 2014'!I145+'Июль 2014'!I145+'Август 2014'!I145+'Сентябрь 2014'!I145+'Октябрь 2014'!I145+'Ноябрь 2014'!I145+'Декабрь 2014'!I145</f>
        <v>0</v>
      </c>
      <c r="S145" s="74">
        <f>'Январь 2014'!F145+'Февраль 2014'!F145+'Март 2014'!F145+'Апрель 2014'!F145+'Май 2014'!F145+'Июнь 2014'!F145+'Июль 2014'!F145+'Август 2014'!F145+'Сентябрь 2014'!F145+'Октябрь 2014'!F145+'Ноябрь 2014'!F145+'Декабрь 2014'!F145</f>
        <v>369.33</v>
      </c>
      <c r="T145" s="74">
        <f t="shared" si="6"/>
        <v>1129.9600000000003</v>
      </c>
      <c r="U145" s="113">
        <f t="shared" si="7"/>
        <v>0</v>
      </c>
    </row>
    <row r="146" spans="1:21" ht="15.95" customHeight="1" x14ac:dyDescent="0.25">
      <c r="A146" s="81" t="s">
        <v>66</v>
      </c>
      <c r="B146" s="2">
        <v>120</v>
      </c>
      <c r="C146" s="18"/>
      <c r="D146" s="107">
        <f>'СВОД 2013'!N141</f>
        <v>-794.23</v>
      </c>
      <c r="E146" s="7">
        <f>'Январь 2014'!J146+'СВОД 2014'!D146</f>
        <v>-794.23</v>
      </c>
      <c r="F146" s="7">
        <f>'Февраль 2014'!J146+'СВОД 2014'!E146</f>
        <v>-794.23</v>
      </c>
      <c r="G146" s="7">
        <f>'Март 2014'!J146+'СВОД 2014'!F146</f>
        <v>-794.23</v>
      </c>
      <c r="H146" s="7">
        <f>'Апрель 2014'!J146+'СВОД 2014'!G146</f>
        <v>-794.23</v>
      </c>
      <c r="I146" s="7">
        <f>'Май 2014'!J146+'СВОД 2014'!H146</f>
        <v>-792.89</v>
      </c>
      <c r="J146" s="7">
        <f>'Июнь 2014'!J146+'СВОД 2014'!I146</f>
        <v>-790.12</v>
      </c>
      <c r="K146" s="7">
        <f>'Июль 2014'!J146+'СВОД 2014'!J146</f>
        <v>-781.13</v>
      </c>
      <c r="L146" s="7">
        <f>'Август 2014'!J146+'СВОД 2014'!K146</f>
        <v>-615.1</v>
      </c>
      <c r="M146" s="7">
        <f>'Сентябрь 2014'!J146+'СВОД 2014'!L146</f>
        <v>909.85</v>
      </c>
      <c r="N146" s="7">
        <f>'Октябрь 2014'!J146+'СВОД 2014'!M146</f>
        <v>3184.5099999999998</v>
      </c>
      <c r="O146" s="7">
        <f>'Ноябрь 2014'!J146+'СВОД 2014'!N146</f>
        <v>1684.5099999999998</v>
      </c>
      <c r="P146" s="7">
        <f>'Декабрь 2014'!J146+'СВОД 2014'!O146</f>
        <v>1684.5099999999998</v>
      </c>
      <c r="Q146" s="74">
        <f>D146+'Январь 2014'!H146+'Февраль 2014'!H146+'Март 2014'!H146+'Апрель 2014'!H146+'Май 2014'!H146+'Июнь 2014'!H146+'Июль 2014'!H146+'Август 2014'!H146+'Сентябрь 2014'!H146+'Октябрь 2014'!H146+'Ноябрь 2014'!H146+'Декабрь 2014'!H146</f>
        <v>3184.5099999999998</v>
      </c>
      <c r="R146" s="74">
        <f>'Январь 2014'!I146+'Февраль 2014'!I146+'Март 2014'!I146+'Апрель 2014'!I146+'Май 2014'!I146+'Июнь 2014'!I146+'Июль 2014'!I146+'Август 2014'!I146+'Сентябрь 2014'!I146+'Октябрь 2014'!I146+'Ноябрь 2014'!I146+'Декабрь 2014'!I146</f>
        <v>1500</v>
      </c>
      <c r="S146" s="74">
        <f>'Январь 2014'!F146+'Февраль 2014'!F146+'Март 2014'!F146+'Апрель 2014'!F146+'Май 2014'!F146+'Июнь 2014'!F146+'Июль 2014'!F146+'Август 2014'!F146+'Сентябрь 2014'!F146+'Октябрь 2014'!F146+'Ноябрь 2014'!F146+'Декабрь 2014'!F146</f>
        <v>1283.6399999999999</v>
      </c>
      <c r="T146" s="74">
        <f t="shared" si="6"/>
        <v>1684.5099999999998</v>
      </c>
      <c r="U146" s="113">
        <f t="shared" si="7"/>
        <v>0</v>
      </c>
    </row>
    <row r="147" spans="1:21" ht="15.95" customHeight="1" x14ac:dyDescent="0.25">
      <c r="A147" s="81" t="s">
        <v>67</v>
      </c>
      <c r="B147" s="2">
        <v>121</v>
      </c>
      <c r="C147" s="18"/>
      <c r="D147" s="107">
        <f>'СВОД 2013'!N142</f>
        <v>-983.21</v>
      </c>
      <c r="E147" s="7">
        <f>'Январь 2014'!J147+'СВОД 2014'!D147</f>
        <v>-983.21</v>
      </c>
      <c r="F147" s="7">
        <f>'Февраль 2014'!J147+'СВОД 2014'!E147</f>
        <v>-735.88</v>
      </c>
      <c r="G147" s="7">
        <f>'Март 2014'!J147+'СВОД 2014'!F147</f>
        <v>-387.07</v>
      </c>
      <c r="H147" s="7">
        <f>'Апрель 2014'!J147+'СВОД 2014'!G147</f>
        <v>-1854.9999999999998</v>
      </c>
      <c r="I147" s="7">
        <f>'Май 2014'!J147+'СВОД 2014'!H147</f>
        <v>-1853.5699999999997</v>
      </c>
      <c r="J147" s="7">
        <f>'Июнь 2014'!J147+'СВОД 2014'!I147</f>
        <v>-1763.5099999999998</v>
      </c>
      <c r="K147" s="7">
        <f>'Июль 2014'!J147+'СВОД 2014'!J147</f>
        <v>-1687.5899999999997</v>
      </c>
      <c r="L147" s="7">
        <f>'Август 2014'!J147+'СВОД 2014'!K147</f>
        <v>-1615.6199999999997</v>
      </c>
      <c r="M147" s="7">
        <f>'Сентябрь 2014'!J147+'СВОД 2014'!L147</f>
        <v>-1413.6199999999997</v>
      </c>
      <c r="N147" s="7">
        <f>'Октябрь 2014'!J147+'СВОД 2014'!M147</f>
        <v>635.91000000000054</v>
      </c>
      <c r="O147" s="7">
        <f>'Ноябрь 2014'!J147+'СВОД 2014'!N147</f>
        <v>635.91000000000054</v>
      </c>
      <c r="P147" s="7">
        <f>'Декабрь 2014'!J147+'СВОД 2014'!O147</f>
        <v>635.91000000000054</v>
      </c>
      <c r="Q147" s="74">
        <f>D147+'Январь 2014'!H147+'Февраль 2014'!H147+'Март 2014'!H147+'Апрель 2014'!H147+'Май 2014'!H147+'Июнь 2014'!H147+'Июль 2014'!H147+'Август 2014'!H147+'Сентябрь 2014'!H147+'Октябрь 2014'!H147+'Ноябрь 2014'!H147+'Декабрь 2014'!H147</f>
        <v>2635.9100000000003</v>
      </c>
      <c r="R147" s="74">
        <f>'Январь 2014'!I147+'Февраль 2014'!I147+'Март 2014'!I147+'Апрель 2014'!I147+'Май 2014'!I147+'Июнь 2014'!I147+'Июль 2014'!I147+'Август 2014'!I147+'Сентябрь 2014'!I147+'Октябрь 2014'!I147+'Ноябрь 2014'!I147+'Декабрь 2014'!I147</f>
        <v>2000</v>
      </c>
      <c r="S147" s="74">
        <f>'Январь 2014'!F147+'Февраль 2014'!F147+'Март 2014'!F147+'Апрель 2014'!F147+'Май 2014'!F147+'Июнь 2014'!F147+'Июль 2014'!F147+'Август 2014'!F147+'Сентябрь 2014'!F147+'Октябрь 2014'!F147+'Ноябрь 2014'!F147+'Декабрь 2014'!F147</f>
        <v>1173.19</v>
      </c>
      <c r="T147" s="74">
        <f t="shared" si="6"/>
        <v>635.91000000000031</v>
      </c>
      <c r="U147" s="113">
        <f t="shared" si="7"/>
        <v>0</v>
      </c>
    </row>
    <row r="148" spans="1:21" ht="15.95" customHeight="1" x14ac:dyDescent="0.25">
      <c r="A148" s="81" t="s">
        <v>68</v>
      </c>
      <c r="B148" s="2">
        <v>122</v>
      </c>
      <c r="C148" s="18"/>
      <c r="D148" s="107">
        <f>'СВОД 2013'!N143</f>
        <v>287.55</v>
      </c>
      <c r="E148" s="7">
        <f>'Январь 2014'!J148+'СВОД 2014'!D148</f>
        <v>287.55</v>
      </c>
      <c r="F148" s="7">
        <f>'Февраль 2014'!J148+'СВОД 2014'!E148</f>
        <v>287.55</v>
      </c>
      <c r="G148" s="7">
        <f>'Март 2014'!J148+'СВОД 2014'!F148</f>
        <v>287.55</v>
      </c>
      <c r="H148" s="7">
        <f>'Апрель 2014'!J148+'СВОД 2014'!G148</f>
        <v>373.12</v>
      </c>
      <c r="I148" s="7">
        <f>'Май 2014'!J148+'СВОД 2014'!H148</f>
        <v>389.62</v>
      </c>
      <c r="J148" s="7">
        <f>'Июнь 2014'!J148+'СВОД 2014'!I148</f>
        <v>530.9</v>
      </c>
      <c r="K148" s="7">
        <f>'Июль 2014'!J148+'СВОД 2014'!J148</f>
        <v>610.89</v>
      </c>
      <c r="L148" s="7">
        <f>'Август 2014'!J148+'СВОД 2014'!K148</f>
        <v>659.18999999999994</v>
      </c>
      <c r="M148" s="7">
        <f>'Сентябрь 2014'!J148+'СВОД 2014'!L148</f>
        <v>878.27</v>
      </c>
      <c r="N148" s="7">
        <f>'Октябрь 2014'!J148+'СВОД 2014'!M148</f>
        <v>972.85</v>
      </c>
      <c r="O148" s="7">
        <f>'Ноябрь 2014'!J148+'СВОД 2014'!N148</f>
        <v>972.85</v>
      </c>
      <c r="P148" s="7">
        <f>'Декабрь 2014'!J148+'СВОД 2014'!O148</f>
        <v>972.85</v>
      </c>
      <c r="Q148" s="74">
        <f>D148+'Январь 2014'!H148+'Февраль 2014'!H148+'Март 2014'!H148+'Апрель 2014'!H148+'Май 2014'!H148+'Июнь 2014'!H148+'Июль 2014'!H148+'Август 2014'!H148+'Сентябрь 2014'!H148+'Октябрь 2014'!H148+'Ноябрь 2014'!H148+'Декабрь 2014'!H148</f>
        <v>972.85</v>
      </c>
      <c r="R148" s="74">
        <f>'Январь 2014'!I148+'Февраль 2014'!I148+'Март 2014'!I148+'Апрель 2014'!I148+'Май 2014'!I148+'Июнь 2014'!I148+'Июль 2014'!I148+'Август 2014'!I148+'Сентябрь 2014'!I148+'Октябрь 2014'!I148+'Ноябрь 2014'!I148+'Декабрь 2014'!I148</f>
        <v>0</v>
      </c>
      <c r="S148" s="74">
        <f>'Январь 2014'!F148+'Февраль 2014'!F148+'Март 2014'!F148+'Апрель 2014'!F148+'Май 2014'!F148+'Июнь 2014'!F148+'Июль 2014'!F148+'Август 2014'!F148+'Сентябрь 2014'!F148+'Октябрь 2014'!F148+'Ноябрь 2014'!F148+'Декабрь 2014'!F148</f>
        <v>222.05</v>
      </c>
      <c r="T148" s="74">
        <f t="shared" si="6"/>
        <v>972.85</v>
      </c>
      <c r="U148" s="113">
        <f t="shared" si="7"/>
        <v>0</v>
      </c>
    </row>
    <row r="149" spans="1:21" ht="15.95" customHeight="1" x14ac:dyDescent="0.25">
      <c r="A149" s="81" t="s">
        <v>69</v>
      </c>
      <c r="B149" s="2">
        <v>123</v>
      </c>
      <c r="C149" s="18"/>
      <c r="D149" s="107">
        <f>'СВОД 2013'!N144</f>
        <v>-87.42</v>
      </c>
      <c r="E149" s="7">
        <f>'Январь 2014'!J149+'СВОД 2014'!D149</f>
        <v>-87.42</v>
      </c>
      <c r="F149" s="7">
        <f>'Февраль 2014'!J149+'СВОД 2014'!E149</f>
        <v>-85.87</v>
      </c>
      <c r="G149" s="7">
        <f>'Март 2014'!J149+'СВОД 2014'!F149</f>
        <v>-77.03</v>
      </c>
      <c r="H149" s="7">
        <f>'Апрель 2014'!J149+'СВОД 2014'!G149</f>
        <v>1117.46</v>
      </c>
      <c r="I149" s="7">
        <f>'Май 2014'!J149+'СВОД 2014'!H149</f>
        <v>1147.1400000000001</v>
      </c>
      <c r="J149" s="7">
        <f>'Июнь 2014'!J149+'СВОД 2014'!I149</f>
        <v>378</v>
      </c>
      <c r="K149" s="7">
        <f>'Июль 2014'!J149+'СВОД 2014'!J149</f>
        <v>741.65</v>
      </c>
      <c r="L149" s="7">
        <f>'Август 2014'!J149+'СВОД 2014'!K149</f>
        <v>1104.54</v>
      </c>
      <c r="M149" s="7">
        <f>'Сентябрь 2014'!J149+'СВОД 2014'!L149</f>
        <v>1345.47</v>
      </c>
      <c r="N149" s="7">
        <f>'Октябрь 2014'!J149+'СВОД 2014'!M149</f>
        <v>1933.23</v>
      </c>
      <c r="O149" s="7">
        <f>'Ноябрь 2014'!J149+'СВОД 2014'!N149</f>
        <v>93.230000000000018</v>
      </c>
      <c r="P149" s="7">
        <f>'Декабрь 2014'!J149+'СВОД 2014'!O149</f>
        <v>93.230000000000018</v>
      </c>
      <c r="Q149" s="74">
        <f>D149+'Январь 2014'!H149+'Февраль 2014'!H149+'Март 2014'!H149+'Апрель 2014'!H149+'Май 2014'!H149+'Июнь 2014'!H149+'Июль 2014'!H149+'Август 2014'!H149+'Сентябрь 2014'!H149+'Октябрь 2014'!H149+'Ноябрь 2014'!H149+'Декабрь 2014'!H149</f>
        <v>3163.2</v>
      </c>
      <c r="R149" s="74">
        <f>'Январь 2014'!I149+'Февраль 2014'!I149+'Март 2014'!I149+'Апрель 2014'!I149+'Май 2014'!I149+'Июнь 2014'!I149+'Июль 2014'!I149+'Август 2014'!I149+'Сентябрь 2014'!I149+'Октябрь 2014'!I149+'Ноябрь 2014'!I149+'Декабрь 2014'!I149</f>
        <v>3069.9700000000003</v>
      </c>
      <c r="S149" s="74">
        <f>'Январь 2014'!F149+'Февраль 2014'!F149+'Март 2014'!F149+'Апрель 2014'!F149+'Май 2014'!F149+'Июнь 2014'!F149+'Июль 2014'!F149+'Август 2014'!F149+'Сентябрь 2014'!F149+'Октябрь 2014'!F149+'Ноябрь 2014'!F149+'Декабрь 2014'!F149</f>
        <v>1058.6199999999999</v>
      </c>
      <c r="T149" s="74">
        <f t="shared" si="6"/>
        <v>93.229999999999563</v>
      </c>
      <c r="U149" s="113">
        <f t="shared" si="7"/>
        <v>-4.5474735088646412E-13</v>
      </c>
    </row>
    <row r="150" spans="1:21" ht="15.95" customHeight="1" x14ac:dyDescent="0.25">
      <c r="A150" s="81" t="s">
        <v>70</v>
      </c>
      <c r="B150" s="2">
        <v>124</v>
      </c>
      <c r="C150" s="18"/>
      <c r="D150" s="107">
        <f>'СВОД 2013'!N145</f>
        <v>171.36</v>
      </c>
      <c r="E150" s="7">
        <f>'Январь 2014'!J150+'СВОД 2014'!D150</f>
        <v>171.36</v>
      </c>
      <c r="F150" s="7">
        <f>'Февраль 2014'!J150+'СВОД 2014'!E150</f>
        <v>189.62</v>
      </c>
      <c r="G150" s="7">
        <f>'Март 2014'!J150+'СВОД 2014'!F150</f>
        <v>-270.53999999999996</v>
      </c>
      <c r="H150" s="7">
        <f>'Апрель 2014'!J150+'СВОД 2014'!G150</f>
        <v>-96.649999999999977</v>
      </c>
      <c r="I150" s="7">
        <f>'Май 2014'!J150+'СВОД 2014'!H150</f>
        <v>69.670000000000016</v>
      </c>
      <c r="J150" s="7">
        <f>'Июнь 2014'!J150+'СВОД 2014'!I150</f>
        <v>337.01</v>
      </c>
      <c r="K150" s="7">
        <f>'Июль 2014'!J150+'СВОД 2014'!J150</f>
        <v>499.88</v>
      </c>
      <c r="L150" s="7">
        <f>'Август 2014'!J150+'СВОД 2014'!K150</f>
        <v>-140.39999999999998</v>
      </c>
      <c r="M150" s="7">
        <f>'Сентябрь 2014'!J150+'СВОД 2014'!L150</f>
        <v>248.59000000000003</v>
      </c>
      <c r="N150" s="7">
        <f>'Октябрь 2014'!J150+'СВОД 2014'!M150</f>
        <v>403.25</v>
      </c>
      <c r="O150" s="7">
        <f>'Ноябрь 2014'!J150+'СВОД 2014'!N150</f>
        <v>-696.75</v>
      </c>
      <c r="P150" s="7">
        <f>'Декабрь 2014'!J150+'СВОД 2014'!O150</f>
        <v>-696.75</v>
      </c>
      <c r="Q150" s="74">
        <f>D150+'Январь 2014'!H150+'Февраль 2014'!H150+'Март 2014'!H150+'Апрель 2014'!H150+'Май 2014'!H150+'Июнь 2014'!H150+'Июль 2014'!H150+'Август 2014'!H150+'Сентябрь 2014'!H150+'Октябрь 2014'!H150+'Ноябрь 2014'!H150+'Декабрь 2014'!H150</f>
        <v>2109.0499999999997</v>
      </c>
      <c r="R150" s="74">
        <f>'Январь 2014'!I150+'Февраль 2014'!I150+'Март 2014'!I150+'Апрель 2014'!I150+'Май 2014'!I150+'Июнь 2014'!I150+'Июль 2014'!I150+'Август 2014'!I150+'Сентябрь 2014'!I150+'Октябрь 2014'!I150+'Ноябрь 2014'!I150+'Декабрь 2014'!I150</f>
        <v>2805.8</v>
      </c>
      <c r="S150" s="74">
        <f>'Январь 2014'!F150+'Февраль 2014'!F150+'Март 2014'!F150+'Апрель 2014'!F150+'Май 2014'!F150+'Июнь 2014'!F150+'Июль 2014'!F150+'Август 2014'!F150+'Сентябрь 2014'!F150+'Октябрь 2014'!F150+'Ноябрь 2014'!F150+'Декабрь 2014'!F150</f>
        <v>629.19999999999993</v>
      </c>
      <c r="T150" s="74">
        <f t="shared" si="6"/>
        <v>-696.75000000000045</v>
      </c>
      <c r="U150" s="113">
        <f t="shared" si="7"/>
        <v>0</v>
      </c>
    </row>
    <row r="151" spans="1:21" ht="15.95" customHeight="1" x14ac:dyDescent="0.25">
      <c r="A151" s="81" t="s">
        <v>71</v>
      </c>
      <c r="B151" s="2">
        <v>125</v>
      </c>
      <c r="C151" s="18"/>
      <c r="D151" s="107">
        <f>'СВОД 2013'!N146</f>
        <v>2424.79</v>
      </c>
      <c r="E151" s="7">
        <f>'Январь 2014'!J151+'СВОД 2014'!D151</f>
        <v>2468.19</v>
      </c>
      <c r="F151" s="7">
        <f>'Февраль 2014'!J151+'СВОД 2014'!E151</f>
        <v>2477.16</v>
      </c>
      <c r="G151" s="7">
        <f>'Март 2014'!J151+'СВОД 2014'!F151</f>
        <v>2706.19</v>
      </c>
      <c r="H151" s="7">
        <f>'Апрель 2014'!J151+'СВОД 2014'!G151</f>
        <v>2884.29</v>
      </c>
      <c r="I151" s="7">
        <f>'Май 2014'!J151+'СВОД 2014'!H151</f>
        <v>406.69999999999982</v>
      </c>
      <c r="J151" s="7">
        <f>'Июнь 2014'!J151+'СВОД 2014'!I151</f>
        <v>815.94999999999982</v>
      </c>
      <c r="K151" s="7">
        <f>'Июль 2014'!J151+'СВОД 2014'!J151</f>
        <v>2166.33</v>
      </c>
      <c r="L151" s="7">
        <f>'Август 2014'!J151+'СВОД 2014'!K151</f>
        <v>4191.88</v>
      </c>
      <c r="M151" s="7">
        <f>'Сентябрь 2014'!J151+'СВОД 2014'!L151</f>
        <v>6494.29</v>
      </c>
      <c r="N151" s="7">
        <f>'Октябрь 2014'!J151+'СВОД 2014'!M151</f>
        <v>20849.87</v>
      </c>
      <c r="O151" s="7">
        <f>'Ноябрь 2014'!J151+'СВОД 2014'!N151</f>
        <v>18349.87</v>
      </c>
      <c r="P151" s="7">
        <f>'Декабрь 2014'!J151+'СВОД 2014'!O151</f>
        <v>18349.87</v>
      </c>
      <c r="Q151" s="74">
        <f>D151+'Январь 2014'!H151+'Февраль 2014'!H151+'Март 2014'!H151+'Апрель 2014'!H151+'Май 2014'!H151+'Июнь 2014'!H151+'Июль 2014'!H151+'Август 2014'!H151+'Сентябрь 2014'!H151+'Октябрь 2014'!H151+'Ноябрь 2014'!H151+'Декабрь 2014'!H151</f>
        <v>27579.870000000003</v>
      </c>
      <c r="R151" s="74">
        <f>'Январь 2014'!I151+'Февраль 2014'!I151+'Март 2014'!I151+'Апрель 2014'!I151+'Май 2014'!I151+'Июнь 2014'!I151+'Июль 2014'!I151+'Август 2014'!I151+'Сентябрь 2014'!I151+'Октябрь 2014'!I151+'Ноябрь 2014'!I151+'Декабрь 2014'!I151</f>
        <v>9230</v>
      </c>
      <c r="S151" s="74">
        <f>'Январь 2014'!F151+'Февраль 2014'!F151+'Март 2014'!F151+'Апрель 2014'!F151+'Май 2014'!F151+'Июнь 2014'!F151+'Июль 2014'!F151+'Август 2014'!F151+'Сентябрь 2014'!F151+'Октябрь 2014'!F151+'Ноябрь 2014'!F151+'Декабрь 2014'!F151</f>
        <v>8121.3</v>
      </c>
      <c r="T151" s="74">
        <f t="shared" si="6"/>
        <v>18349.870000000003</v>
      </c>
      <c r="U151" s="113">
        <f t="shared" si="7"/>
        <v>0</v>
      </c>
    </row>
    <row r="152" spans="1:21" ht="15.95" customHeight="1" x14ac:dyDescent="0.25">
      <c r="A152" s="81" t="s">
        <v>72</v>
      </c>
      <c r="B152" s="2">
        <v>126</v>
      </c>
      <c r="C152" s="18"/>
      <c r="D152" s="107">
        <f>'СВОД 2013'!N147</f>
        <v>58.63</v>
      </c>
      <c r="E152" s="7">
        <f>'Январь 2014'!J152+'СВОД 2014'!D152</f>
        <v>4110.63</v>
      </c>
      <c r="F152" s="7">
        <f>'Февраль 2014'!J152+'СВОД 2014'!E152</f>
        <v>6.8900000000003274</v>
      </c>
      <c r="G152" s="7">
        <f>'Март 2014'!J152+'СВОД 2014'!F152</f>
        <v>73.910000000000323</v>
      </c>
      <c r="H152" s="7">
        <f>'Апрель 2014'!J152+'СВОД 2014'!G152</f>
        <v>224.68000000000035</v>
      </c>
      <c r="I152" s="7">
        <f>'Май 2014'!J152+'СВОД 2014'!H152</f>
        <v>267.47000000000037</v>
      </c>
      <c r="J152" s="7">
        <f>'Июнь 2014'!J152+'СВОД 2014'!I152</f>
        <v>369.80000000000035</v>
      </c>
      <c r="K152" s="7">
        <f>'Июль 2014'!J152+'СВОД 2014'!J152</f>
        <v>550.09000000000037</v>
      </c>
      <c r="L152" s="7">
        <f>'Август 2014'!J152+'СВОД 2014'!K152</f>
        <v>616.29000000000042</v>
      </c>
      <c r="M152" s="7">
        <f>'Сентябрь 2014'!J152+'СВОД 2014'!L152</f>
        <v>1462.9300000000003</v>
      </c>
      <c r="N152" s="7">
        <f>'Октябрь 2014'!J152+'СВОД 2014'!M152</f>
        <v>938.47000000000025</v>
      </c>
      <c r="O152" s="7">
        <f>'Ноябрь 2014'!J152+'СВОД 2014'!N152</f>
        <v>938.47000000000025</v>
      </c>
      <c r="P152" s="7">
        <f>'Декабрь 2014'!J152+'СВОД 2014'!O152</f>
        <v>938.47000000000025</v>
      </c>
      <c r="Q152" s="74">
        <f>D152+'Январь 2014'!H152+'Февраль 2014'!H152+'Март 2014'!H152+'Апрель 2014'!H152+'Май 2014'!H152+'Июнь 2014'!H152+'Июль 2014'!H152+'Август 2014'!H152+'Сентябрь 2014'!H152+'Октябрь 2014'!H152+'Ноябрь 2014'!H152+'Декабрь 2014'!H152</f>
        <v>7522.5900000000011</v>
      </c>
      <c r="R152" s="74">
        <f>'Январь 2014'!I152+'Февраль 2014'!I152+'Март 2014'!I152+'Апрель 2014'!I152+'Май 2014'!I152+'Июнь 2014'!I152+'Июль 2014'!I152+'Август 2014'!I152+'Сентябрь 2014'!I152+'Октябрь 2014'!I152+'Ноябрь 2014'!I152+'Декабрь 2014'!I152</f>
        <v>6584.12</v>
      </c>
      <c r="S152" s="74">
        <f>'Январь 2014'!F152+'Февраль 2014'!F152+'Март 2014'!F152+'Апрель 2014'!F152+'Май 2014'!F152+'Июнь 2014'!F152+'Июль 2014'!F152+'Август 2014'!F152+'Сентябрь 2014'!F152+'Октябрь 2014'!F152+'Ноябрь 2014'!F152+'Декабрь 2014'!F152</f>
        <v>2455.96</v>
      </c>
      <c r="T152" s="74">
        <f t="shared" si="6"/>
        <v>938.47000000000116</v>
      </c>
      <c r="U152" s="113">
        <f t="shared" si="7"/>
        <v>9.0949470177292824E-13</v>
      </c>
    </row>
    <row r="153" spans="1:21" ht="15.95" customHeight="1" x14ac:dyDescent="0.25">
      <c r="A153" s="81" t="s">
        <v>73</v>
      </c>
      <c r="B153" s="2">
        <v>127</v>
      </c>
      <c r="C153" s="18"/>
      <c r="D153" s="107">
        <f>'СВОД 2013'!N148</f>
        <v>0</v>
      </c>
      <c r="E153" s="7">
        <f>'Январь 2014'!J153+'СВОД 2014'!D153</f>
        <v>0</v>
      </c>
      <c r="F153" s="7">
        <f>'Февраль 2014'!J153+'СВОД 2014'!E153</f>
        <v>0</v>
      </c>
      <c r="G153" s="7">
        <f>'Март 2014'!J153+'СВОД 2014'!F153</f>
        <v>0</v>
      </c>
      <c r="H153" s="7">
        <f>'Апрель 2014'!J153+'СВОД 2014'!G153</f>
        <v>0</v>
      </c>
      <c r="I153" s="7">
        <f>'Май 2014'!J153+'СВОД 2014'!H153</f>
        <v>0</v>
      </c>
      <c r="J153" s="7">
        <f>'Июнь 2014'!J153+'СВОД 2014'!I153</f>
        <v>0</v>
      </c>
      <c r="K153" s="7">
        <f>'Июль 2014'!J153+'СВОД 2014'!J153</f>
        <v>0</v>
      </c>
      <c r="L153" s="7">
        <f>'Август 2014'!J153+'СВОД 2014'!K153</f>
        <v>0</v>
      </c>
      <c r="M153" s="7">
        <f>'Сентябрь 2014'!J153+'СВОД 2014'!L153</f>
        <v>0</v>
      </c>
      <c r="N153" s="7">
        <f>'Октябрь 2014'!J153+'СВОД 2014'!M153</f>
        <v>0</v>
      </c>
      <c r="O153" s="7">
        <f>'Ноябрь 2014'!J153+'СВОД 2014'!N153</f>
        <v>0</v>
      </c>
      <c r="P153" s="7">
        <f>'Декабрь 2014'!J153+'СВОД 2014'!O153</f>
        <v>0</v>
      </c>
      <c r="Q153" s="74">
        <f>D153+'Январь 2014'!H153+'Февраль 2014'!H153+'Март 2014'!H153+'Апрель 2014'!H153+'Май 2014'!H153+'Июнь 2014'!H153+'Июль 2014'!H153+'Август 2014'!H153+'Сентябрь 2014'!H153+'Октябрь 2014'!H153+'Ноябрь 2014'!H153+'Декабрь 2014'!H153</f>
        <v>0</v>
      </c>
      <c r="R153" s="74">
        <f>'Январь 2014'!I153+'Февраль 2014'!I153+'Март 2014'!I153+'Апрель 2014'!I153+'Май 2014'!I153+'Июнь 2014'!I153+'Июль 2014'!I153+'Август 2014'!I153+'Сентябрь 2014'!I153+'Октябрь 2014'!I153+'Ноябрь 2014'!I153+'Декабрь 2014'!I153</f>
        <v>0</v>
      </c>
      <c r="S153" s="74">
        <f>'Январь 2014'!F153+'Февраль 2014'!F153+'Март 2014'!F153+'Апрель 2014'!F153+'Май 2014'!F153+'Июнь 2014'!F153+'Июль 2014'!F153+'Август 2014'!F153+'Сентябрь 2014'!F153+'Октябрь 2014'!F153+'Ноябрь 2014'!F153+'Декабрь 2014'!F153</f>
        <v>0</v>
      </c>
      <c r="T153" s="74">
        <f t="shared" si="6"/>
        <v>0</v>
      </c>
      <c r="U153" s="113">
        <f t="shared" si="7"/>
        <v>0</v>
      </c>
    </row>
    <row r="154" spans="1:21" ht="15.95" customHeight="1" x14ac:dyDescent="0.25">
      <c r="A154" s="81" t="s">
        <v>74</v>
      </c>
      <c r="B154" s="2">
        <v>128</v>
      </c>
      <c r="C154" s="18"/>
      <c r="D154" s="107">
        <f>'СВОД 2013'!N149</f>
        <v>0</v>
      </c>
      <c r="E154" s="7">
        <f>'Январь 2014'!J154+'СВОД 2014'!D154</f>
        <v>0</v>
      </c>
      <c r="F154" s="7">
        <f>'Февраль 2014'!J154+'СВОД 2014'!E154</f>
        <v>0</v>
      </c>
      <c r="G154" s="7">
        <f>'Март 2014'!J154+'СВОД 2014'!F154</f>
        <v>0</v>
      </c>
      <c r="H154" s="7">
        <f>'Апрель 2014'!J154+'СВОД 2014'!G154</f>
        <v>0</v>
      </c>
      <c r="I154" s="7">
        <f>'Май 2014'!J154+'СВОД 2014'!H154</f>
        <v>0</v>
      </c>
      <c r="J154" s="7">
        <f>'Июнь 2014'!J154+'СВОД 2014'!I154</f>
        <v>0</v>
      </c>
      <c r="K154" s="7">
        <f>'Июль 2014'!J154+'СВОД 2014'!J154</f>
        <v>0</v>
      </c>
      <c r="L154" s="7">
        <f>'Август 2014'!J154+'СВОД 2014'!K154</f>
        <v>0</v>
      </c>
      <c r="M154" s="7">
        <f>'Сентябрь 2014'!J154+'СВОД 2014'!L154</f>
        <v>0</v>
      </c>
      <c r="N154" s="7">
        <f>'Октябрь 2014'!J154+'СВОД 2014'!M154</f>
        <v>0</v>
      </c>
      <c r="O154" s="7">
        <f>'Ноябрь 2014'!J154+'СВОД 2014'!N154</f>
        <v>0</v>
      </c>
      <c r="P154" s="7">
        <f>'Декабрь 2014'!J154+'СВОД 2014'!O154</f>
        <v>0</v>
      </c>
      <c r="Q154" s="74">
        <f>D154+'Январь 2014'!H154+'Февраль 2014'!H154+'Март 2014'!H154+'Апрель 2014'!H154+'Май 2014'!H154+'Июнь 2014'!H154+'Июль 2014'!H154+'Август 2014'!H154+'Сентябрь 2014'!H154+'Октябрь 2014'!H154+'Ноябрь 2014'!H154+'Декабрь 2014'!H154</f>
        <v>0</v>
      </c>
      <c r="R154" s="74">
        <f>'Январь 2014'!I154+'Февраль 2014'!I154+'Март 2014'!I154+'Апрель 2014'!I154+'Май 2014'!I154+'Июнь 2014'!I154+'Июль 2014'!I154+'Август 2014'!I154+'Сентябрь 2014'!I154+'Октябрь 2014'!I154+'Ноябрь 2014'!I154+'Декабрь 2014'!I154</f>
        <v>0</v>
      </c>
      <c r="S154" s="74">
        <f>'Январь 2014'!F154+'Февраль 2014'!F154+'Март 2014'!F154+'Апрель 2014'!F154+'Май 2014'!F154+'Июнь 2014'!F154+'Июль 2014'!F154+'Август 2014'!F154+'Сентябрь 2014'!F154+'Октябрь 2014'!F154+'Ноябрь 2014'!F154+'Декабрь 2014'!F154</f>
        <v>0</v>
      </c>
      <c r="T154" s="74">
        <f t="shared" si="6"/>
        <v>0</v>
      </c>
      <c r="U154" s="113">
        <f t="shared" si="7"/>
        <v>0</v>
      </c>
    </row>
    <row r="155" spans="1:21" ht="15.95" customHeight="1" x14ac:dyDescent="0.25">
      <c r="A155" s="81" t="s">
        <v>75</v>
      </c>
      <c r="B155" s="2">
        <v>129</v>
      </c>
      <c r="C155" s="18"/>
      <c r="D155" s="107">
        <f>'СВОД 2013'!N150</f>
        <v>0</v>
      </c>
      <c r="E155" s="7">
        <f>'Январь 2014'!J155+'СВОД 2014'!D155</f>
        <v>0</v>
      </c>
      <c r="F155" s="7">
        <f>'Февраль 2014'!J155+'СВОД 2014'!E155</f>
        <v>0</v>
      </c>
      <c r="G155" s="7">
        <f>'Март 2014'!J155+'СВОД 2014'!F155</f>
        <v>0</v>
      </c>
      <c r="H155" s="7">
        <f>'Апрель 2014'!J155+'СВОД 2014'!G155</f>
        <v>0</v>
      </c>
      <c r="I155" s="7">
        <f>'Май 2014'!J155+'СВОД 2014'!H155</f>
        <v>0</v>
      </c>
      <c r="J155" s="7">
        <f>'Июнь 2014'!J155+'СВОД 2014'!I155</f>
        <v>0</v>
      </c>
      <c r="K155" s="7">
        <f>'Июль 2014'!J155+'СВОД 2014'!J155</f>
        <v>0</v>
      </c>
      <c r="L155" s="7">
        <f>'Август 2014'!J155+'СВОД 2014'!K155</f>
        <v>0</v>
      </c>
      <c r="M155" s="7">
        <f>'Сентябрь 2014'!J155+'СВОД 2014'!L155</f>
        <v>0</v>
      </c>
      <c r="N155" s="7">
        <f>'Октябрь 2014'!J155+'СВОД 2014'!M155</f>
        <v>0</v>
      </c>
      <c r="O155" s="7">
        <f>'Ноябрь 2014'!J155+'СВОД 2014'!N155</f>
        <v>0</v>
      </c>
      <c r="P155" s="7">
        <f>'Декабрь 2014'!J155+'СВОД 2014'!O155</f>
        <v>0</v>
      </c>
      <c r="Q155" s="74">
        <f>D155+'Январь 2014'!H155+'Февраль 2014'!H155+'Март 2014'!H155+'Апрель 2014'!H155+'Май 2014'!H155+'Июнь 2014'!H155+'Июль 2014'!H155+'Август 2014'!H155+'Сентябрь 2014'!H155+'Октябрь 2014'!H155+'Ноябрь 2014'!H155+'Декабрь 2014'!H155</f>
        <v>0</v>
      </c>
      <c r="R155" s="74">
        <f>'Январь 2014'!I155+'Февраль 2014'!I155+'Март 2014'!I155+'Апрель 2014'!I155+'Май 2014'!I155+'Июнь 2014'!I155+'Июль 2014'!I155+'Август 2014'!I155+'Сентябрь 2014'!I155+'Октябрь 2014'!I155+'Ноябрь 2014'!I155+'Декабрь 2014'!I155</f>
        <v>0</v>
      </c>
      <c r="S155" s="74">
        <f>'Январь 2014'!F155+'Февраль 2014'!F155+'Март 2014'!F155+'Апрель 2014'!F155+'Май 2014'!F155+'Июнь 2014'!F155+'Июль 2014'!F155+'Август 2014'!F155+'Сентябрь 2014'!F155+'Октябрь 2014'!F155+'Ноябрь 2014'!F155+'Декабрь 2014'!F155</f>
        <v>0</v>
      </c>
      <c r="T155" s="74">
        <f t="shared" si="6"/>
        <v>0</v>
      </c>
      <c r="U155" s="113">
        <f t="shared" si="7"/>
        <v>0</v>
      </c>
    </row>
    <row r="156" spans="1:21" ht="15.95" customHeight="1" x14ac:dyDescent="0.25">
      <c r="A156" s="81" t="s">
        <v>76</v>
      </c>
      <c r="B156" s="2">
        <v>130</v>
      </c>
      <c r="C156" s="18"/>
      <c r="D156" s="107">
        <f>'СВОД 2013'!N151</f>
        <v>1714.7199999999989</v>
      </c>
      <c r="E156" s="7">
        <f>'Январь 2014'!J156+'СВОД 2014'!D156</f>
        <v>1714.7199999999989</v>
      </c>
      <c r="F156" s="7">
        <f>'Февраль 2014'!J156+'СВОД 2014'!E156</f>
        <v>2264.7799999999988</v>
      </c>
      <c r="G156" s="7">
        <f>'Март 2014'!J156+'СВОД 2014'!F156</f>
        <v>2306.7199999999989</v>
      </c>
      <c r="H156" s="7">
        <f>'Апрель 2014'!J156+'СВОД 2014'!G156</f>
        <v>-2249.9900000000011</v>
      </c>
      <c r="I156" s="7">
        <f>'Май 2014'!J156+'СВОД 2014'!H156</f>
        <v>-2095.9300000000012</v>
      </c>
      <c r="J156" s="7">
        <f>'Июнь 2014'!J156+'СВОД 2014'!I156</f>
        <v>-1943.8100000000013</v>
      </c>
      <c r="K156" s="7">
        <f>'Июль 2014'!J156+'СВОД 2014'!J156</f>
        <v>-1526.9500000000012</v>
      </c>
      <c r="L156" s="7">
        <f>'Август 2014'!J156+'СВОД 2014'!K156</f>
        <v>-3545.8200000000011</v>
      </c>
      <c r="M156" s="7">
        <f>'Сентябрь 2014'!J156+'СВОД 2014'!L156</f>
        <v>-3443.7700000000009</v>
      </c>
      <c r="N156" s="7">
        <f>'Октябрь 2014'!J156+'СВОД 2014'!M156</f>
        <v>-3076.3300000000008</v>
      </c>
      <c r="O156" s="7">
        <f>'Ноябрь 2014'!J156+'СВОД 2014'!N156</f>
        <v>-3076.3300000000008</v>
      </c>
      <c r="P156" s="7">
        <f>'Декабрь 2014'!J156+'СВОД 2014'!O156</f>
        <v>-3076.3300000000008</v>
      </c>
      <c r="Q156" s="74">
        <f>D156+'Январь 2014'!H156+'Февраль 2014'!H156+'Март 2014'!H156+'Апрель 2014'!H156+'Май 2014'!H156+'Июнь 2014'!H156+'Июль 2014'!H156+'Август 2014'!H156+'Сентябрь 2014'!H156+'Октябрь 2014'!H156+'Ноябрь 2014'!H156+'Декабрь 2014'!H156</f>
        <v>3734.6699999999992</v>
      </c>
      <c r="R156" s="74">
        <f>'Январь 2014'!I156+'Февраль 2014'!I156+'Март 2014'!I156+'Апрель 2014'!I156+'Май 2014'!I156+'Июнь 2014'!I156+'Июль 2014'!I156+'Август 2014'!I156+'Сентябрь 2014'!I156+'Октябрь 2014'!I156+'Ноябрь 2014'!I156+'Декабрь 2014'!I156</f>
        <v>6811</v>
      </c>
      <c r="S156" s="74">
        <f>'Январь 2014'!F156+'Февраль 2014'!F156+'Март 2014'!F156+'Апрель 2014'!F156+'Май 2014'!F156+'Июнь 2014'!F156+'Июль 2014'!F156+'Август 2014'!F156+'Сентябрь 2014'!F156+'Октябрь 2014'!F156+'Ноябрь 2014'!F156+'Декабрь 2014'!F156</f>
        <v>657.06</v>
      </c>
      <c r="T156" s="74">
        <f t="shared" si="6"/>
        <v>-3076.3300000000008</v>
      </c>
      <c r="U156" s="113">
        <f t="shared" si="7"/>
        <v>0</v>
      </c>
    </row>
    <row r="157" spans="1:21" ht="15.95" customHeight="1" x14ac:dyDescent="0.25">
      <c r="A157" s="81" t="s">
        <v>76</v>
      </c>
      <c r="B157" s="2">
        <v>131</v>
      </c>
      <c r="C157" s="18"/>
      <c r="D157" s="107">
        <f>'СВОД 2013'!N152</f>
        <v>0</v>
      </c>
      <c r="E157" s="7">
        <f>'Январь 2014'!J157+'СВОД 2014'!D157</f>
        <v>0</v>
      </c>
      <c r="F157" s="7">
        <f>'Февраль 2014'!J157+'СВОД 2014'!E157</f>
        <v>0</v>
      </c>
      <c r="G157" s="7">
        <f>'Март 2014'!J157+'СВОД 2014'!F157</f>
        <v>0</v>
      </c>
      <c r="H157" s="7">
        <f>'Апрель 2014'!J157+'СВОД 2014'!G157</f>
        <v>0</v>
      </c>
      <c r="I157" s="7">
        <f>'Май 2014'!J157+'СВОД 2014'!H157</f>
        <v>0</v>
      </c>
      <c r="J157" s="7">
        <f>'Июнь 2014'!J157+'СВОД 2014'!I157</f>
        <v>0</v>
      </c>
      <c r="K157" s="7">
        <f>'Июль 2014'!J157+'СВОД 2014'!J157</f>
        <v>0</v>
      </c>
      <c r="L157" s="7">
        <f>'Август 2014'!J157+'СВОД 2014'!K157</f>
        <v>0</v>
      </c>
      <c r="M157" s="7">
        <f>'Сентябрь 2014'!J157+'СВОД 2014'!L157</f>
        <v>0</v>
      </c>
      <c r="N157" s="7">
        <f>'Октябрь 2014'!J157+'СВОД 2014'!M157</f>
        <v>0</v>
      </c>
      <c r="O157" s="7">
        <f>'Ноябрь 2014'!J157+'СВОД 2014'!N157</f>
        <v>0</v>
      </c>
      <c r="P157" s="7">
        <f>'Декабрь 2014'!J157+'СВОД 2014'!O157</f>
        <v>0</v>
      </c>
      <c r="Q157" s="74">
        <f>D157+'Январь 2014'!H157+'Февраль 2014'!H157+'Март 2014'!H157+'Апрель 2014'!H157+'Май 2014'!H157+'Июнь 2014'!H157+'Июль 2014'!H157+'Август 2014'!H157+'Сентябрь 2014'!H157+'Октябрь 2014'!H157+'Ноябрь 2014'!H157+'Декабрь 2014'!H157</f>
        <v>0</v>
      </c>
      <c r="R157" s="74">
        <f>'Январь 2014'!I157+'Февраль 2014'!I157+'Март 2014'!I157+'Апрель 2014'!I157+'Май 2014'!I157+'Июнь 2014'!I157+'Июль 2014'!I157+'Август 2014'!I157+'Сентябрь 2014'!I157+'Октябрь 2014'!I157+'Ноябрь 2014'!I157+'Декабрь 2014'!I157</f>
        <v>0</v>
      </c>
      <c r="S157" s="74">
        <f>'Январь 2014'!F157+'Февраль 2014'!F157+'Март 2014'!F157+'Апрель 2014'!F157+'Май 2014'!F157+'Июнь 2014'!F157+'Июль 2014'!F157+'Август 2014'!F157+'Сентябрь 2014'!F157+'Октябрь 2014'!F157+'Ноябрь 2014'!F157+'Декабрь 2014'!F157</f>
        <v>0</v>
      </c>
      <c r="T157" s="74">
        <f t="shared" si="6"/>
        <v>0</v>
      </c>
      <c r="U157" s="113">
        <f t="shared" si="7"/>
        <v>0</v>
      </c>
    </row>
    <row r="158" spans="1:21" ht="15.95" customHeight="1" x14ac:dyDescent="0.25">
      <c r="A158" s="81" t="s">
        <v>78</v>
      </c>
      <c r="B158" s="2">
        <v>132</v>
      </c>
      <c r="C158" s="18"/>
      <c r="D158" s="107">
        <f>'СВОД 2013'!N153</f>
        <v>0</v>
      </c>
      <c r="E158" s="7">
        <f>'Январь 2014'!J158+'СВОД 2014'!D158</f>
        <v>0</v>
      </c>
      <c r="F158" s="7">
        <f>'Февраль 2014'!J158+'СВОД 2014'!E158</f>
        <v>0</v>
      </c>
      <c r="G158" s="7">
        <f>'Март 2014'!J158+'СВОД 2014'!F158</f>
        <v>0</v>
      </c>
      <c r="H158" s="7">
        <f>'Апрель 2014'!J158+'СВОД 2014'!G158</f>
        <v>0</v>
      </c>
      <c r="I158" s="7">
        <f>'Май 2014'!J158+'СВОД 2014'!H158</f>
        <v>0</v>
      </c>
      <c r="J158" s="7">
        <f>'Июнь 2014'!J158+'СВОД 2014'!I158</f>
        <v>0</v>
      </c>
      <c r="K158" s="7">
        <f>'Июль 2014'!J158+'СВОД 2014'!J158</f>
        <v>0</v>
      </c>
      <c r="L158" s="7">
        <f>'Август 2014'!J158+'СВОД 2014'!K158</f>
        <v>0</v>
      </c>
      <c r="M158" s="7">
        <f>'Сентябрь 2014'!J158+'СВОД 2014'!L158</f>
        <v>0</v>
      </c>
      <c r="N158" s="7">
        <f>'Октябрь 2014'!J158+'СВОД 2014'!M158</f>
        <v>0</v>
      </c>
      <c r="O158" s="7">
        <f>'Ноябрь 2014'!J158+'СВОД 2014'!N158</f>
        <v>0</v>
      </c>
      <c r="P158" s="7">
        <f>'Декабрь 2014'!J158+'СВОД 2014'!O158</f>
        <v>0</v>
      </c>
      <c r="Q158" s="74">
        <f>D158+'Январь 2014'!H158+'Февраль 2014'!H158+'Март 2014'!H158+'Апрель 2014'!H158+'Май 2014'!H158+'Июнь 2014'!H158+'Июль 2014'!H158+'Август 2014'!H158+'Сентябрь 2014'!H158+'Октябрь 2014'!H158+'Ноябрь 2014'!H158+'Декабрь 2014'!H158</f>
        <v>0</v>
      </c>
      <c r="R158" s="74">
        <f>'Январь 2014'!I158+'Февраль 2014'!I158+'Март 2014'!I158+'Апрель 2014'!I158+'Май 2014'!I158+'Июнь 2014'!I158+'Июль 2014'!I158+'Август 2014'!I158+'Сентябрь 2014'!I158+'Октябрь 2014'!I158+'Ноябрь 2014'!I158+'Декабрь 2014'!I158</f>
        <v>0</v>
      </c>
      <c r="S158" s="74">
        <f>'Январь 2014'!F158+'Февраль 2014'!F158+'Март 2014'!F158+'Апрель 2014'!F158+'Май 2014'!F158+'Июнь 2014'!F158+'Июль 2014'!F158+'Август 2014'!F158+'Сентябрь 2014'!F158+'Октябрь 2014'!F158+'Ноябрь 2014'!F158+'Декабрь 2014'!F158</f>
        <v>0</v>
      </c>
      <c r="T158" s="74">
        <f t="shared" si="6"/>
        <v>0</v>
      </c>
      <c r="U158" s="113">
        <f t="shared" si="7"/>
        <v>0</v>
      </c>
    </row>
    <row r="159" spans="1:21" ht="15.95" customHeight="1" x14ac:dyDescent="0.25">
      <c r="A159" s="81" t="s">
        <v>193</v>
      </c>
      <c r="B159" s="2">
        <v>133</v>
      </c>
      <c r="C159" s="18"/>
      <c r="D159" s="107">
        <f>'СВОД 2013'!N154</f>
        <v>0</v>
      </c>
      <c r="E159" s="7">
        <f>'Январь 2014'!J159+'СВОД 2014'!D159</f>
        <v>0</v>
      </c>
      <c r="F159" s="7">
        <f>'Февраль 2014'!J159+'СВОД 2014'!E159</f>
        <v>0</v>
      </c>
      <c r="G159" s="7">
        <f>'Март 2014'!J159+'СВОД 2014'!F159</f>
        <v>0</v>
      </c>
      <c r="H159" s="7">
        <f>'Апрель 2014'!J159+'СВОД 2014'!G159</f>
        <v>0</v>
      </c>
      <c r="I159" s="7">
        <f>'Май 2014'!J159+'СВОД 2014'!H159</f>
        <v>0</v>
      </c>
      <c r="J159" s="7">
        <f>'Июнь 2014'!J159+'СВОД 2014'!I159</f>
        <v>0</v>
      </c>
      <c r="K159" s="7">
        <f>'Июль 2014'!J159+'СВОД 2014'!J159</f>
        <v>110.31</v>
      </c>
      <c r="L159" s="7">
        <f>'Август 2014'!J159+'СВОД 2014'!K159</f>
        <v>492.11</v>
      </c>
      <c r="M159" s="7">
        <f>'Сентябрь 2014'!J159+'СВОД 2014'!L159</f>
        <v>-1218.46</v>
      </c>
      <c r="N159" s="7">
        <f>'Октябрь 2014'!J159+'СВОД 2014'!M159</f>
        <v>-750.86</v>
      </c>
      <c r="O159" s="7">
        <f>'Ноябрь 2014'!J159+'СВОД 2014'!N159</f>
        <v>-750.86</v>
      </c>
      <c r="P159" s="7">
        <f>'Декабрь 2014'!J159+'СВОД 2014'!O159</f>
        <v>-750.86</v>
      </c>
      <c r="Q159" s="74">
        <f>D159+'Январь 2014'!H159+'Февраль 2014'!H159+'Март 2014'!H159+'Апрель 2014'!H159+'Май 2014'!H159+'Июнь 2014'!H159+'Июль 2014'!H159+'Август 2014'!H159+'Сентябрь 2014'!H159+'Октябрь 2014'!H159+'Ноябрь 2014'!H159+'Декабрь 2014'!H159</f>
        <v>1290.1399999999999</v>
      </c>
      <c r="R159" s="74">
        <f>'Январь 2014'!I159+'Февраль 2014'!I159+'Март 2014'!I159+'Апрель 2014'!I159+'Май 2014'!I159+'Июнь 2014'!I159+'Июль 2014'!I159+'Август 2014'!I159+'Сентябрь 2014'!I159+'Октябрь 2014'!I159+'Ноябрь 2014'!I159+'Декабрь 2014'!I159</f>
        <v>2041</v>
      </c>
      <c r="S159" s="74">
        <f>'Январь 2014'!F159+'Февраль 2014'!F159+'Март 2014'!F159+'Апрель 2014'!F159+'Май 2014'!F159+'Июнь 2014'!F159+'Июль 2014'!F159+'Август 2014'!F159+'Сентябрь 2014'!F159+'Октябрь 2014'!F159+'Ноябрь 2014'!F159+'Декабрь 2014'!F159</f>
        <v>416.46</v>
      </c>
      <c r="T159" s="74">
        <f t="shared" si="6"/>
        <v>-750.86000000000013</v>
      </c>
      <c r="U159" s="113">
        <f t="shared" si="7"/>
        <v>0</v>
      </c>
    </row>
    <row r="160" spans="1:21" ht="15.95" customHeight="1" x14ac:dyDescent="0.25">
      <c r="A160" s="81"/>
      <c r="B160" s="2">
        <v>134</v>
      </c>
      <c r="C160" s="18"/>
      <c r="D160" s="107">
        <f>'СВОД 2013'!N155</f>
        <v>0</v>
      </c>
      <c r="E160" s="7">
        <f>'Январь 2014'!J160+'СВОД 2014'!D160</f>
        <v>0</v>
      </c>
      <c r="F160" s="7">
        <f>'Февраль 2014'!J160+'СВОД 2014'!E160</f>
        <v>0</v>
      </c>
      <c r="G160" s="7">
        <f>'Март 2014'!J160+'СВОД 2014'!F160</f>
        <v>0</v>
      </c>
      <c r="H160" s="7">
        <f>'Апрель 2014'!J160+'СВОД 2014'!G160</f>
        <v>0</v>
      </c>
      <c r="I160" s="7">
        <f>'Май 2014'!J160+'СВОД 2014'!H160</f>
        <v>0</v>
      </c>
      <c r="J160" s="7">
        <f>'Июнь 2014'!J160+'СВОД 2014'!I160</f>
        <v>0</v>
      </c>
      <c r="K160" s="7">
        <f>'Июль 2014'!J160+'СВОД 2014'!J160</f>
        <v>0</v>
      </c>
      <c r="L160" s="7">
        <f>'Август 2014'!J160+'СВОД 2014'!K160</f>
        <v>0</v>
      </c>
      <c r="M160" s="7">
        <f>'Сентябрь 2014'!J160+'СВОД 2014'!L160</f>
        <v>0</v>
      </c>
      <c r="N160" s="7">
        <f>'Октябрь 2014'!J160+'СВОД 2014'!M160</f>
        <v>0</v>
      </c>
      <c r="O160" s="7">
        <f>'Ноябрь 2014'!J160+'СВОД 2014'!N160</f>
        <v>0</v>
      </c>
      <c r="P160" s="7">
        <f>'Декабрь 2014'!J160+'СВОД 2014'!O160</f>
        <v>0</v>
      </c>
      <c r="Q160" s="74">
        <f>D160+'Январь 2014'!H160+'Февраль 2014'!H160+'Март 2014'!H160+'Апрель 2014'!H160+'Май 2014'!H160+'Июнь 2014'!H160+'Июль 2014'!H160+'Август 2014'!H160+'Сентябрь 2014'!H160+'Октябрь 2014'!H160+'Ноябрь 2014'!H160+'Декабрь 2014'!H160</f>
        <v>0</v>
      </c>
      <c r="R160" s="74">
        <f>'Январь 2014'!I160+'Февраль 2014'!I160+'Март 2014'!I160+'Апрель 2014'!I160+'Май 2014'!I160+'Июнь 2014'!I160+'Июль 2014'!I160+'Август 2014'!I160+'Сентябрь 2014'!I160+'Октябрь 2014'!I160+'Ноябрь 2014'!I160+'Декабрь 2014'!I160</f>
        <v>0</v>
      </c>
      <c r="S160" s="74">
        <f>'Январь 2014'!F160+'Февраль 2014'!F160+'Март 2014'!F160+'Апрель 2014'!F160+'Май 2014'!F160+'Июнь 2014'!F160+'Июль 2014'!F160+'Август 2014'!F160+'Сентябрь 2014'!F160+'Октябрь 2014'!F160+'Ноябрь 2014'!F160+'Декабрь 2014'!F160</f>
        <v>0</v>
      </c>
      <c r="T160" s="74">
        <f t="shared" si="6"/>
        <v>0</v>
      </c>
      <c r="U160" s="113">
        <f t="shared" si="7"/>
        <v>0</v>
      </c>
    </row>
    <row r="161" spans="1:21" ht="15.95" customHeight="1" x14ac:dyDescent="0.25">
      <c r="A161" s="81" t="s">
        <v>79</v>
      </c>
      <c r="B161" s="2">
        <v>135</v>
      </c>
      <c r="C161" s="18"/>
      <c r="D161" s="107">
        <f>'СВОД 2013'!N156</f>
        <v>73.549999999999983</v>
      </c>
      <c r="E161" s="7">
        <f>'Январь 2014'!J161+'СВОД 2014'!D161</f>
        <v>75.329999999999984</v>
      </c>
      <c r="F161" s="7">
        <f>'Февраль 2014'!J161+'СВОД 2014'!E161</f>
        <v>-806.8</v>
      </c>
      <c r="G161" s="7">
        <f>'Март 2014'!J161+'СВОД 2014'!F161</f>
        <v>-798.9</v>
      </c>
      <c r="H161" s="7">
        <f>'Апрель 2014'!J161+'СВОД 2014'!G161</f>
        <v>-552.82999999999993</v>
      </c>
      <c r="I161" s="7">
        <f>'Май 2014'!J161+'СВОД 2014'!H161</f>
        <v>-476.94999999999993</v>
      </c>
      <c r="J161" s="7">
        <f>'Июнь 2014'!J161+'СВОД 2014'!I161</f>
        <v>-401.45999999999992</v>
      </c>
      <c r="K161" s="7">
        <f>'Июль 2014'!J161+'СВОД 2014'!J161</f>
        <v>-597.91999999999985</v>
      </c>
      <c r="L161" s="7">
        <f>'Август 2014'!J161+'СВОД 2014'!K161</f>
        <v>-559.28999999999985</v>
      </c>
      <c r="M161" s="7">
        <f>'Сентябрь 2014'!J161+'СВОД 2014'!L161</f>
        <v>-480.51999999999987</v>
      </c>
      <c r="N161" s="7">
        <f>'Октябрь 2014'!J161+'СВОД 2014'!M161</f>
        <v>-330.93999999999983</v>
      </c>
      <c r="O161" s="7">
        <f>'Ноябрь 2014'!J161+'СВОД 2014'!N161</f>
        <v>-330.93999999999983</v>
      </c>
      <c r="P161" s="7">
        <f>'Декабрь 2014'!J161+'СВОД 2014'!O161</f>
        <v>-330.93999999999983</v>
      </c>
      <c r="Q161" s="74">
        <f>D161+'Январь 2014'!H161+'Февраль 2014'!H161+'Март 2014'!H161+'Апрель 2014'!H161+'Май 2014'!H161+'Июнь 2014'!H161+'Июль 2014'!H161+'Август 2014'!H161+'Сентябрь 2014'!H161+'Октябрь 2014'!H161+'Ноябрь 2014'!H161+'Декабрь 2014'!H161</f>
        <v>876.06</v>
      </c>
      <c r="R161" s="74">
        <f>'Январь 2014'!I161+'Февраль 2014'!I161+'Март 2014'!I161+'Апрель 2014'!I161+'Май 2014'!I161+'Июнь 2014'!I161+'Июль 2014'!I161+'Август 2014'!I161+'Сентябрь 2014'!I161+'Октябрь 2014'!I161+'Ноябрь 2014'!I161+'Декабрь 2014'!I161</f>
        <v>1207</v>
      </c>
      <c r="S161" s="74">
        <f>'Январь 2014'!F161+'Февраль 2014'!F161+'Март 2014'!F161+'Апрель 2014'!F161+'Май 2014'!F161+'Июнь 2014'!F161+'Июль 2014'!F161+'Август 2014'!F161+'Сентябрь 2014'!F161+'Октябрь 2014'!F161+'Ноябрь 2014'!F161+'Декабрь 2014'!F161</f>
        <v>261.25</v>
      </c>
      <c r="T161" s="74">
        <f t="shared" si="6"/>
        <v>-330.94000000000005</v>
      </c>
      <c r="U161" s="113">
        <f t="shared" si="7"/>
        <v>0</v>
      </c>
    </row>
    <row r="162" spans="1:21" ht="15.95" customHeight="1" x14ac:dyDescent="0.25">
      <c r="A162" s="81"/>
      <c r="B162" s="2">
        <v>136</v>
      </c>
      <c r="C162" s="18"/>
      <c r="D162" s="107">
        <f>'СВОД 2013'!N157</f>
        <v>0</v>
      </c>
      <c r="E162" s="7">
        <f>'Январь 2014'!J162+'СВОД 2014'!D162</f>
        <v>0</v>
      </c>
      <c r="F162" s="7">
        <f>'Февраль 2014'!J162+'СВОД 2014'!E162</f>
        <v>0</v>
      </c>
      <c r="G162" s="7">
        <f>'Март 2014'!J162+'СВОД 2014'!F162</f>
        <v>0</v>
      </c>
      <c r="H162" s="7">
        <f>'Апрель 2014'!J162+'СВОД 2014'!G162</f>
        <v>0</v>
      </c>
      <c r="I162" s="7">
        <f>'Май 2014'!J162+'СВОД 2014'!H162</f>
        <v>0</v>
      </c>
      <c r="J162" s="7">
        <f>'Июнь 2014'!J162+'СВОД 2014'!I162</f>
        <v>0</v>
      </c>
      <c r="K162" s="7">
        <f>'Июль 2014'!J162+'СВОД 2014'!J162</f>
        <v>0</v>
      </c>
      <c r="L162" s="7">
        <f>'Август 2014'!J162+'СВОД 2014'!K162</f>
        <v>0</v>
      </c>
      <c r="M162" s="7">
        <f>'Сентябрь 2014'!J162+'СВОД 2014'!L162</f>
        <v>0</v>
      </c>
      <c r="N162" s="7">
        <f>'Октябрь 2014'!J162+'СВОД 2014'!M162</f>
        <v>0</v>
      </c>
      <c r="O162" s="7">
        <f>'Ноябрь 2014'!J162+'СВОД 2014'!N162</f>
        <v>0</v>
      </c>
      <c r="P162" s="7">
        <f>'Декабрь 2014'!J162+'СВОД 2014'!O162</f>
        <v>0</v>
      </c>
      <c r="Q162" s="74">
        <f>D162+'Январь 2014'!H162+'Февраль 2014'!H162+'Март 2014'!H162+'Апрель 2014'!H162+'Май 2014'!H162+'Июнь 2014'!H162+'Июль 2014'!H162+'Август 2014'!H162+'Сентябрь 2014'!H162+'Октябрь 2014'!H162+'Ноябрь 2014'!H162+'Декабрь 2014'!H162</f>
        <v>0</v>
      </c>
      <c r="R162" s="74">
        <f>'Январь 2014'!I162+'Февраль 2014'!I162+'Март 2014'!I162+'Апрель 2014'!I162+'Май 2014'!I162+'Июнь 2014'!I162+'Июль 2014'!I162+'Август 2014'!I162+'Сентябрь 2014'!I162+'Октябрь 2014'!I162+'Ноябрь 2014'!I162+'Декабрь 2014'!I162</f>
        <v>0</v>
      </c>
      <c r="S162" s="74">
        <f>'Январь 2014'!F162+'Февраль 2014'!F162+'Март 2014'!F162+'Апрель 2014'!F162+'Май 2014'!F162+'Июнь 2014'!F162+'Июль 2014'!F162+'Август 2014'!F162+'Сентябрь 2014'!F162+'Октябрь 2014'!F162+'Ноябрь 2014'!F162+'Декабрь 2014'!F162</f>
        <v>0</v>
      </c>
      <c r="T162" s="74">
        <f t="shared" si="6"/>
        <v>0</v>
      </c>
      <c r="U162" s="113">
        <f t="shared" si="7"/>
        <v>0</v>
      </c>
    </row>
    <row r="163" spans="1:21" ht="15.95" customHeight="1" x14ac:dyDescent="0.25">
      <c r="A163" s="81"/>
      <c r="B163" s="2">
        <v>137</v>
      </c>
      <c r="C163" s="18"/>
      <c r="D163" s="107">
        <f>'СВОД 2013'!N158</f>
        <v>0</v>
      </c>
      <c r="E163" s="7">
        <f>'Январь 2014'!J163+'СВОД 2014'!D163</f>
        <v>0</v>
      </c>
      <c r="F163" s="7">
        <f>'Февраль 2014'!J163+'СВОД 2014'!E163</f>
        <v>0</v>
      </c>
      <c r="G163" s="7">
        <f>'Март 2014'!J163+'СВОД 2014'!F163</f>
        <v>0</v>
      </c>
      <c r="H163" s="7">
        <f>'Апрель 2014'!J163+'СВОД 2014'!G163</f>
        <v>0</v>
      </c>
      <c r="I163" s="7">
        <f>'Май 2014'!J163+'СВОД 2014'!H163</f>
        <v>0</v>
      </c>
      <c r="J163" s="7">
        <f>'Июнь 2014'!J163+'СВОД 2014'!I163</f>
        <v>0</v>
      </c>
      <c r="K163" s="7">
        <f>'Июль 2014'!J163+'СВОД 2014'!J163</f>
        <v>0</v>
      </c>
      <c r="L163" s="7">
        <f>'Август 2014'!J163+'СВОД 2014'!K163</f>
        <v>0</v>
      </c>
      <c r="M163" s="7">
        <f>'Сентябрь 2014'!J163+'СВОД 2014'!L163</f>
        <v>0</v>
      </c>
      <c r="N163" s="7">
        <f>'Октябрь 2014'!J163+'СВОД 2014'!M163</f>
        <v>0</v>
      </c>
      <c r="O163" s="7">
        <f>'Ноябрь 2014'!J163+'СВОД 2014'!N163</f>
        <v>0</v>
      </c>
      <c r="P163" s="7">
        <f>'Декабрь 2014'!J163+'СВОД 2014'!O163</f>
        <v>0</v>
      </c>
      <c r="Q163" s="74">
        <f>D163+'Январь 2014'!H163+'Февраль 2014'!H163+'Март 2014'!H163+'Апрель 2014'!H163+'Май 2014'!H163+'Июнь 2014'!H163+'Июль 2014'!H163+'Август 2014'!H163+'Сентябрь 2014'!H163+'Октябрь 2014'!H163+'Ноябрь 2014'!H163+'Декабрь 2014'!H163</f>
        <v>0</v>
      </c>
      <c r="R163" s="74">
        <f>'Январь 2014'!I163+'Февраль 2014'!I163+'Март 2014'!I163+'Апрель 2014'!I163+'Май 2014'!I163+'Июнь 2014'!I163+'Июль 2014'!I163+'Август 2014'!I163+'Сентябрь 2014'!I163+'Октябрь 2014'!I163+'Ноябрь 2014'!I163+'Декабрь 2014'!I163</f>
        <v>0</v>
      </c>
      <c r="S163" s="74">
        <f>'Январь 2014'!F163+'Февраль 2014'!F163+'Март 2014'!F163+'Апрель 2014'!F163+'Май 2014'!F163+'Июнь 2014'!F163+'Июль 2014'!F163+'Август 2014'!F163+'Сентябрь 2014'!F163+'Октябрь 2014'!F163+'Ноябрь 2014'!F163+'Декабрь 2014'!F163</f>
        <v>0</v>
      </c>
      <c r="T163" s="74">
        <f t="shared" si="6"/>
        <v>0</v>
      </c>
      <c r="U163" s="113">
        <f t="shared" si="7"/>
        <v>0</v>
      </c>
    </row>
    <row r="164" spans="1:21" ht="15.95" customHeight="1" x14ac:dyDescent="0.25">
      <c r="A164" s="81"/>
      <c r="B164" s="2">
        <v>138</v>
      </c>
      <c r="C164" s="18"/>
      <c r="D164" s="107">
        <f>'СВОД 2013'!N159</f>
        <v>0</v>
      </c>
      <c r="E164" s="7">
        <f>'Январь 2014'!J164+'СВОД 2014'!D164</f>
        <v>0</v>
      </c>
      <c r="F164" s="7">
        <f>'Февраль 2014'!J164+'СВОД 2014'!E164</f>
        <v>0</v>
      </c>
      <c r="G164" s="7">
        <f>'Март 2014'!J164+'СВОД 2014'!F164</f>
        <v>0</v>
      </c>
      <c r="H164" s="7">
        <f>'Апрель 2014'!J164+'СВОД 2014'!G164</f>
        <v>0</v>
      </c>
      <c r="I164" s="7">
        <f>'Май 2014'!J164+'СВОД 2014'!H164</f>
        <v>0</v>
      </c>
      <c r="J164" s="7">
        <f>'Июнь 2014'!J164+'СВОД 2014'!I164</f>
        <v>0</v>
      </c>
      <c r="K164" s="7">
        <f>'Июль 2014'!J164+'СВОД 2014'!J164</f>
        <v>0</v>
      </c>
      <c r="L164" s="7">
        <f>'Август 2014'!J164+'СВОД 2014'!K164</f>
        <v>0</v>
      </c>
      <c r="M164" s="7">
        <f>'Сентябрь 2014'!J164+'СВОД 2014'!L164</f>
        <v>0</v>
      </c>
      <c r="N164" s="7">
        <f>'Октябрь 2014'!J164+'СВОД 2014'!M164</f>
        <v>0</v>
      </c>
      <c r="O164" s="7">
        <f>'Ноябрь 2014'!J164+'СВОД 2014'!N164</f>
        <v>0</v>
      </c>
      <c r="P164" s="7">
        <f>'Декабрь 2014'!J164+'СВОД 2014'!O164</f>
        <v>0</v>
      </c>
      <c r="Q164" s="74">
        <f>D164+'Январь 2014'!H164+'Февраль 2014'!H164+'Март 2014'!H164+'Апрель 2014'!H164+'Май 2014'!H164+'Июнь 2014'!H164+'Июль 2014'!H164+'Август 2014'!H164+'Сентябрь 2014'!H164+'Октябрь 2014'!H164+'Ноябрь 2014'!H164+'Декабрь 2014'!H164</f>
        <v>0</v>
      </c>
      <c r="R164" s="74">
        <f>'Январь 2014'!I164+'Февраль 2014'!I164+'Март 2014'!I164+'Апрель 2014'!I164+'Май 2014'!I164+'Июнь 2014'!I164+'Июль 2014'!I164+'Август 2014'!I164+'Сентябрь 2014'!I164+'Октябрь 2014'!I164+'Ноябрь 2014'!I164+'Декабрь 2014'!I164</f>
        <v>0</v>
      </c>
      <c r="S164" s="74">
        <f>'Январь 2014'!F164+'Февраль 2014'!F164+'Март 2014'!F164+'Апрель 2014'!F164+'Май 2014'!F164+'Июнь 2014'!F164+'Июль 2014'!F164+'Август 2014'!F164+'Сентябрь 2014'!F164+'Октябрь 2014'!F164+'Ноябрь 2014'!F164+'Декабрь 2014'!F164</f>
        <v>0</v>
      </c>
      <c r="T164" s="74">
        <f t="shared" si="6"/>
        <v>0</v>
      </c>
      <c r="U164" s="113">
        <f t="shared" si="7"/>
        <v>0</v>
      </c>
    </row>
    <row r="165" spans="1:21" ht="15.95" customHeight="1" x14ac:dyDescent="0.25">
      <c r="A165" s="81" t="s">
        <v>80</v>
      </c>
      <c r="B165" s="2">
        <v>139</v>
      </c>
      <c r="C165" s="18"/>
      <c r="D165" s="107">
        <f>'СВОД 2013'!N160</f>
        <v>0</v>
      </c>
      <c r="E165" s="7">
        <f>'Январь 2014'!J165+'СВОД 2014'!D165</f>
        <v>0</v>
      </c>
      <c r="F165" s="7">
        <f>'Февраль 2014'!J165+'СВОД 2014'!E165</f>
        <v>0.21</v>
      </c>
      <c r="G165" s="7">
        <f>'Март 2014'!J165+'СВОД 2014'!F165</f>
        <v>24.76</v>
      </c>
      <c r="H165" s="7">
        <f>'Апрель 2014'!J165+'СВОД 2014'!G165</f>
        <v>102.93</v>
      </c>
      <c r="I165" s="7">
        <f>'Май 2014'!J165+'СВОД 2014'!H165</f>
        <v>145.57</v>
      </c>
      <c r="J165" s="7">
        <f>'Июнь 2014'!J165+'СВОД 2014'!I165</f>
        <v>209.04999999999998</v>
      </c>
      <c r="K165" s="7">
        <f>'Июль 2014'!J165+'СВОД 2014'!J165</f>
        <v>144.58999999999997</v>
      </c>
      <c r="L165" s="7">
        <f>'Август 2014'!J165+'СВОД 2014'!K165</f>
        <v>209.7</v>
      </c>
      <c r="M165" s="7">
        <f>'Сентябрь 2014'!J165+'СВОД 2014'!L165</f>
        <v>347.28</v>
      </c>
      <c r="N165" s="7">
        <f>'Октябрь 2014'!J165+'СВОД 2014'!M165</f>
        <v>359.28</v>
      </c>
      <c r="O165" s="7">
        <f>'Ноябрь 2014'!J165+'СВОД 2014'!N165</f>
        <v>359.28</v>
      </c>
      <c r="P165" s="7">
        <f>'Декабрь 2014'!J165+'СВОД 2014'!O165</f>
        <v>359.28</v>
      </c>
      <c r="Q165" s="74">
        <f>D165+'Январь 2014'!H165+'Февраль 2014'!H165+'Март 2014'!H165+'Апрель 2014'!H165+'Май 2014'!H165+'Июнь 2014'!H165+'Июль 2014'!H165+'Август 2014'!H165+'Сентябрь 2014'!H165+'Октябрь 2014'!H165+'Ноябрь 2014'!H165+'Декабрь 2014'!H165</f>
        <v>504.85</v>
      </c>
      <c r="R165" s="74">
        <f>'Январь 2014'!I165+'Февраль 2014'!I165+'Март 2014'!I165+'Апрель 2014'!I165+'Май 2014'!I165+'Июнь 2014'!I165+'Июль 2014'!I165+'Август 2014'!I165+'Сентябрь 2014'!I165+'Октябрь 2014'!I165+'Ноябрь 2014'!I165+'Декабрь 2014'!I165</f>
        <v>145.57</v>
      </c>
      <c r="S165" s="74">
        <f>'Январь 2014'!F165+'Февраль 2014'!F165+'Март 2014'!F165+'Апрель 2014'!F165+'Май 2014'!F165+'Июнь 2014'!F165+'Июль 2014'!F165+'Август 2014'!F165+'Сентябрь 2014'!F165+'Октябрь 2014'!F165+'Ноябрь 2014'!F165+'Декабрь 2014'!F165</f>
        <v>163.78</v>
      </c>
      <c r="T165" s="74">
        <f t="shared" si="6"/>
        <v>359.28000000000003</v>
      </c>
      <c r="U165" s="113">
        <f t="shared" si="7"/>
        <v>0</v>
      </c>
    </row>
    <row r="166" spans="1:21" ht="15.95" customHeight="1" x14ac:dyDescent="0.25">
      <c r="A166" s="81" t="s">
        <v>81</v>
      </c>
      <c r="B166" s="2">
        <v>140</v>
      </c>
      <c r="C166" s="18"/>
      <c r="D166" s="107">
        <f>'СВОД 2013'!N161</f>
        <v>0</v>
      </c>
      <c r="E166" s="7">
        <f>'Январь 2014'!J166+'СВОД 2014'!D166</f>
        <v>0</v>
      </c>
      <c r="F166" s="7">
        <f>'Февраль 2014'!J166+'СВОД 2014'!E166</f>
        <v>0.06</v>
      </c>
      <c r="G166" s="7">
        <f>'Март 2014'!J166+'СВОД 2014'!F166</f>
        <v>2018.5</v>
      </c>
      <c r="H166" s="7">
        <f>'Апрель 2014'!J166+'СВОД 2014'!G166</f>
        <v>3956.19</v>
      </c>
      <c r="I166" s="7">
        <f>'Май 2014'!J166+'СВОД 2014'!H166</f>
        <v>1937.78</v>
      </c>
      <c r="J166" s="7">
        <f>'Июнь 2014'!J166+'СВОД 2014'!I166</f>
        <v>-53.299999999999955</v>
      </c>
      <c r="K166" s="7">
        <f>'Июль 2014'!J166+'СВОД 2014'!J166</f>
        <v>-51.149999999999956</v>
      </c>
      <c r="L166" s="7">
        <f>'Август 2014'!J166+'СВОД 2014'!K166</f>
        <v>-48.889999999999958</v>
      </c>
      <c r="M166" s="7">
        <f>'Сентябрь 2014'!J166+'СВОД 2014'!L166</f>
        <v>-48.329999999999956</v>
      </c>
      <c r="N166" s="7">
        <f>'Октябрь 2014'!J166+'СВОД 2014'!M166</f>
        <v>-46.969999999999956</v>
      </c>
      <c r="O166" s="7">
        <f>'Ноябрь 2014'!J166+'СВОД 2014'!N166</f>
        <v>-46.969999999999956</v>
      </c>
      <c r="P166" s="7">
        <f>'Декабрь 2014'!J166+'СВОД 2014'!O166</f>
        <v>-46.969999999999956</v>
      </c>
      <c r="Q166" s="74">
        <f>D166+'Январь 2014'!H166+'Февраль 2014'!H166+'Март 2014'!H166+'Апрель 2014'!H166+'Май 2014'!H166+'Июнь 2014'!H166+'Июль 2014'!H166+'Август 2014'!H166+'Сентябрь 2014'!H166+'Октябрь 2014'!H166+'Ноябрь 2014'!H166+'Декабрь 2014'!H166</f>
        <v>3966.7100000000005</v>
      </c>
      <c r="R166" s="74">
        <f>'Январь 2014'!I166+'Февраль 2014'!I166+'Март 2014'!I166+'Апрель 2014'!I166+'Май 2014'!I166+'Июнь 2014'!I166+'Июль 2014'!I166+'Август 2014'!I166+'Сентябрь 2014'!I166+'Октябрь 2014'!I166+'Ноябрь 2014'!I166+'Декабрь 2014'!I166</f>
        <v>4013.6800000000003</v>
      </c>
      <c r="S166" s="74">
        <f>'Январь 2014'!F166+'Февраль 2014'!F166+'Март 2014'!F166+'Апрель 2014'!F166+'Май 2014'!F166+'Июнь 2014'!F166+'Июль 2014'!F166+'Август 2014'!F166+'Сентябрь 2014'!F166+'Октябрь 2014'!F166+'Ноябрь 2014'!F166+'Декабрь 2014'!F166</f>
        <v>1294.03</v>
      </c>
      <c r="T166" s="74">
        <f t="shared" si="6"/>
        <v>-46.9699999999998</v>
      </c>
      <c r="U166" s="113">
        <f t="shared" si="7"/>
        <v>1.5631940186722204E-13</v>
      </c>
    </row>
    <row r="167" spans="1:21" ht="15.95" customHeight="1" x14ac:dyDescent="0.25">
      <c r="A167" s="81" t="s">
        <v>162</v>
      </c>
      <c r="B167" s="2">
        <v>140</v>
      </c>
      <c r="C167" s="3" t="s">
        <v>120</v>
      </c>
      <c r="D167" s="107">
        <f>'СВОД 2013'!N162</f>
        <v>0</v>
      </c>
      <c r="E167" s="7">
        <f>'Январь 2014'!J167+'СВОД 2014'!D167</f>
        <v>0</v>
      </c>
      <c r="F167" s="7">
        <f>'Февраль 2014'!J167+'СВОД 2014'!E167</f>
        <v>0</v>
      </c>
      <c r="G167" s="7">
        <f>'Март 2014'!J167+'СВОД 2014'!F167</f>
        <v>0</v>
      </c>
      <c r="H167" s="7">
        <f>'Апрель 2014'!J167+'СВОД 2014'!G167</f>
        <v>0</v>
      </c>
      <c r="I167" s="7">
        <f>'Май 2014'!J167+'СВОД 2014'!H167</f>
        <v>0</v>
      </c>
      <c r="J167" s="7">
        <f>'Июнь 2014'!J167+'СВОД 2014'!I167</f>
        <v>0</v>
      </c>
      <c r="K167" s="7">
        <f>'Июль 2014'!J167+'СВОД 2014'!J167</f>
        <v>0</v>
      </c>
      <c r="L167" s="7">
        <f>'Август 2014'!J167+'СВОД 2014'!K167</f>
        <v>0</v>
      </c>
      <c r="M167" s="7">
        <f>'Сентябрь 2014'!J167+'СВОД 2014'!L167</f>
        <v>0</v>
      </c>
      <c r="N167" s="7">
        <f>'Октябрь 2014'!J167+'СВОД 2014'!M167</f>
        <v>0</v>
      </c>
      <c r="O167" s="7">
        <f>'Ноябрь 2014'!J167+'СВОД 2014'!N167</f>
        <v>0</v>
      </c>
      <c r="P167" s="7">
        <f>'Декабрь 2014'!J167+'СВОД 2014'!O167</f>
        <v>0</v>
      </c>
      <c r="Q167" s="74">
        <f>D167+'Январь 2014'!H167+'Февраль 2014'!H167+'Март 2014'!H167+'Апрель 2014'!H167+'Май 2014'!H167+'Июнь 2014'!H167+'Июль 2014'!H167+'Август 2014'!H167+'Сентябрь 2014'!H167+'Октябрь 2014'!H167+'Ноябрь 2014'!H167+'Декабрь 2014'!H167</f>
        <v>0</v>
      </c>
      <c r="R167" s="74">
        <f>'Январь 2014'!I167+'Февраль 2014'!I167+'Март 2014'!I167+'Апрель 2014'!I167+'Май 2014'!I167+'Июнь 2014'!I167+'Июль 2014'!I167+'Август 2014'!I167+'Сентябрь 2014'!I167+'Октябрь 2014'!I167+'Ноябрь 2014'!I167+'Декабрь 2014'!I167</f>
        <v>0</v>
      </c>
      <c r="S167" s="74">
        <f>'Январь 2014'!F167+'Февраль 2014'!F167+'Март 2014'!F167+'Апрель 2014'!F167+'Май 2014'!F167+'Июнь 2014'!F167+'Июль 2014'!F167+'Август 2014'!F167+'Сентябрь 2014'!F167+'Октябрь 2014'!F167+'Ноябрь 2014'!F167+'Декабрь 2014'!F167</f>
        <v>0</v>
      </c>
      <c r="T167" s="74">
        <f t="shared" si="6"/>
        <v>0</v>
      </c>
      <c r="U167" s="113">
        <f t="shared" si="7"/>
        <v>0</v>
      </c>
    </row>
    <row r="168" spans="1:21" ht="15.95" customHeight="1" x14ac:dyDescent="0.25">
      <c r="A168" s="81"/>
      <c r="B168" s="2">
        <v>141</v>
      </c>
      <c r="C168" s="18"/>
      <c r="D168" s="107">
        <f>'СВОД 2013'!N163</f>
        <v>0</v>
      </c>
      <c r="E168" s="7">
        <f>'Январь 2014'!J168+'СВОД 2014'!D168</f>
        <v>0</v>
      </c>
      <c r="F168" s="7">
        <f>'Февраль 2014'!J168+'СВОД 2014'!E168</f>
        <v>0</v>
      </c>
      <c r="G168" s="7">
        <f>'Март 2014'!J168+'СВОД 2014'!F168</f>
        <v>0</v>
      </c>
      <c r="H168" s="7">
        <f>'Апрель 2014'!J168+'СВОД 2014'!G168</f>
        <v>0</v>
      </c>
      <c r="I168" s="7">
        <f>'Май 2014'!J168+'СВОД 2014'!H168</f>
        <v>0</v>
      </c>
      <c r="J168" s="7">
        <f>'Июнь 2014'!J168+'СВОД 2014'!I168</f>
        <v>0</v>
      </c>
      <c r="K168" s="7">
        <f>'Июль 2014'!J168+'СВОД 2014'!J168</f>
        <v>0</v>
      </c>
      <c r="L168" s="7">
        <f>'Август 2014'!J168+'СВОД 2014'!K168</f>
        <v>0</v>
      </c>
      <c r="M168" s="7">
        <f>'Сентябрь 2014'!J168+'СВОД 2014'!L168</f>
        <v>0</v>
      </c>
      <c r="N168" s="7">
        <f>'Октябрь 2014'!J168+'СВОД 2014'!M168</f>
        <v>0</v>
      </c>
      <c r="O168" s="7">
        <f>'Ноябрь 2014'!J168+'СВОД 2014'!N168</f>
        <v>0</v>
      </c>
      <c r="P168" s="7">
        <f>'Декабрь 2014'!J168+'СВОД 2014'!O168</f>
        <v>0</v>
      </c>
      <c r="Q168" s="74">
        <f>D168+'Январь 2014'!H168+'Февраль 2014'!H168+'Март 2014'!H168+'Апрель 2014'!H168+'Май 2014'!H168+'Июнь 2014'!H168+'Июль 2014'!H168+'Август 2014'!H168+'Сентябрь 2014'!H168+'Октябрь 2014'!H168+'Ноябрь 2014'!H168+'Декабрь 2014'!H168</f>
        <v>0</v>
      </c>
      <c r="R168" s="74">
        <f>'Январь 2014'!I168+'Февраль 2014'!I168+'Март 2014'!I168+'Апрель 2014'!I168+'Май 2014'!I168+'Июнь 2014'!I168+'Июль 2014'!I168+'Август 2014'!I168+'Сентябрь 2014'!I168+'Октябрь 2014'!I168+'Ноябрь 2014'!I168+'Декабрь 2014'!I168</f>
        <v>0</v>
      </c>
      <c r="S168" s="74">
        <f>'Январь 2014'!F168+'Февраль 2014'!F168+'Март 2014'!F168+'Апрель 2014'!F168+'Май 2014'!F168+'Июнь 2014'!F168+'Июль 2014'!F168+'Август 2014'!F168+'Сентябрь 2014'!F168+'Октябрь 2014'!F168+'Ноябрь 2014'!F168+'Декабрь 2014'!F168</f>
        <v>0</v>
      </c>
      <c r="T168" s="74">
        <f t="shared" si="6"/>
        <v>0</v>
      </c>
      <c r="U168" s="113">
        <f t="shared" si="7"/>
        <v>0</v>
      </c>
    </row>
    <row r="169" spans="1:21" ht="15.95" customHeight="1" x14ac:dyDescent="0.25">
      <c r="A169" s="81" t="s">
        <v>188</v>
      </c>
      <c r="B169" s="2">
        <v>142</v>
      </c>
      <c r="C169" s="18"/>
      <c r="D169" s="107">
        <f>'СВОД 2013'!N164</f>
        <v>0</v>
      </c>
      <c r="E169" s="7">
        <f>'Январь 2014'!J169+'СВОД 2014'!D169</f>
        <v>0</v>
      </c>
      <c r="F169" s="7">
        <f>'Февраль 2014'!J169+'СВОД 2014'!E169</f>
        <v>0</v>
      </c>
      <c r="G169" s="7">
        <f>'Март 2014'!J169+'СВОД 2014'!F169</f>
        <v>0</v>
      </c>
      <c r="H169" s="7">
        <f>'Апрель 2014'!J169+'СВОД 2014'!G169</f>
        <v>0</v>
      </c>
      <c r="I169" s="7">
        <f>'Май 2014'!J169+'СВОД 2014'!H169</f>
        <v>0</v>
      </c>
      <c r="J169" s="7">
        <f>'Июнь 2014'!J169+'СВОД 2014'!I169</f>
        <v>364.52</v>
      </c>
      <c r="K169" s="7">
        <f>'Июль 2014'!J169+'СВОД 2014'!J169</f>
        <v>428.87</v>
      </c>
      <c r="L169" s="7">
        <f>'Август 2014'!J169+'СВОД 2014'!K169</f>
        <v>906.49</v>
      </c>
      <c r="M169" s="7">
        <f>'Сентябрь 2014'!J169+'СВОД 2014'!L169</f>
        <v>-281.05999999999995</v>
      </c>
      <c r="N169" s="7">
        <f>'Октябрь 2014'!J169+'СВОД 2014'!M169</f>
        <v>525.13000000000011</v>
      </c>
      <c r="O169" s="7">
        <f>'Ноябрь 2014'!J169+'СВОД 2014'!N169</f>
        <v>-1334.87</v>
      </c>
      <c r="P169" s="7">
        <f>'Декабрь 2014'!J169+'СВОД 2014'!O169</f>
        <v>-1334.87</v>
      </c>
      <c r="Q169" s="74">
        <f>D169+'Январь 2014'!H169+'Февраль 2014'!H169+'Март 2014'!H169+'Апрель 2014'!H169+'Май 2014'!H169+'Июнь 2014'!H169+'Июль 2014'!H169+'Август 2014'!H169+'Сентябрь 2014'!H169+'Октябрь 2014'!H169+'Ноябрь 2014'!H169+'Декабрь 2014'!H169</f>
        <v>5485.13</v>
      </c>
      <c r="R169" s="74">
        <f>'Январь 2014'!I169+'Февраль 2014'!I169+'Март 2014'!I169+'Апрель 2014'!I169+'Май 2014'!I169+'Июнь 2014'!I169+'Июль 2014'!I169+'Август 2014'!I169+'Сентябрь 2014'!I169+'Октябрь 2014'!I169+'Ноябрь 2014'!I169+'Декабрь 2014'!I169</f>
        <v>6820</v>
      </c>
      <c r="S169" s="74">
        <f>'Январь 2014'!F169+'Февраль 2014'!F169+'Март 2014'!F169+'Апрель 2014'!F169+'Май 2014'!F169+'Июнь 2014'!F169+'Июль 2014'!F169+'Август 2014'!F169+'Сентябрь 2014'!F169+'Октябрь 2014'!F169+'Ноябрь 2014'!F169+'Декабрь 2014'!F169</f>
        <v>1770.5900000000001</v>
      </c>
      <c r="T169" s="74">
        <f t="shared" si="6"/>
        <v>-1334.87</v>
      </c>
      <c r="U169" s="113">
        <f t="shared" si="7"/>
        <v>0</v>
      </c>
    </row>
    <row r="170" spans="1:21" ht="15.95" customHeight="1" x14ac:dyDescent="0.25">
      <c r="A170" s="81" t="s">
        <v>184</v>
      </c>
      <c r="B170" s="2">
        <v>142</v>
      </c>
      <c r="C170" s="3" t="s">
        <v>120</v>
      </c>
      <c r="D170" s="107">
        <f>'СВОД 2013'!N165</f>
        <v>0</v>
      </c>
      <c r="E170" s="7">
        <f>'Январь 2014'!J170+'СВОД 2014'!D170</f>
        <v>0</v>
      </c>
      <c r="F170" s="7">
        <f>'Февраль 2014'!J170+'СВОД 2014'!E170</f>
        <v>0</v>
      </c>
      <c r="G170" s="7">
        <f>'Март 2014'!J170+'СВОД 2014'!F170</f>
        <v>0</v>
      </c>
      <c r="H170" s="7">
        <f>'Апрель 2014'!J170+'СВОД 2014'!G170</f>
        <v>0</v>
      </c>
      <c r="I170" s="7">
        <f>'Май 2014'!J170+'СВОД 2014'!H170</f>
        <v>0</v>
      </c>
      <c r="J170" s="7">
        <f>'Июнь 2014'!J170+'СВОД 2014'!I170</f>
        <v>0</v>
      </c>
      <c r="K170" s="7">
        <f>'Июль 2014'!J170+'СВОД 2014'!J170</f>
        <v>0</v>
      </c>
      <c r="L170" s="7">
        <f>'Август 2014'!J170+'СВОД 2014'!K170</f>
        <v>0</v>
      </c>
      <c r="M170" s="7">
        <f>'Сентябрь 2014'!J170+'СВОД 2014'!L170</f>
        <v>0</v>
      </c>
      <c r="N170" s="7">
        <f>'Октябрь 2014'!J170+'СВОД 2014'!M170</f>
        <v>0</v>
      </c>
      <c r="O170" s="7">
        <f>'Ноябрь 2014'!J170+'СВОД 2014'!N170</f>
        <v>0</v>
      </c>
      <c r="P170" s="7">
        <f>'Декабрь 2014'!J170+'СВОД 2014'!O170</f>
        <v>0</v>
      </c>
      <c r="Q170" s="74">
        <f>D170+'Январь 2014'!H170+'Февраль 2014'!H170+'Март 2014'!H170+'Апрель 2014'!H170+'Май 2014'!H170+'Июнь 2014'!H170+'Июль 2014'!H170+'Август 2014'!H170+'Сентябрь 2014'!H170+'Октябрь 2014'!H170+'Ноябрь 2014'!H170+'Декабрь 2014'!H170</f>
        <v>0</v>
      </c>
      <c r="R170" s="74">
        <f>'Январь 2014'!I170+'Февраль 2014'!I170+'Март 2014'!I170+'Апрель 2014'!I170+'Май 2014'!I170+'Июнь 2014'!I170+'Июль 2014'!I170+'Август 2014'!I170+'Сентябрь 2014'!I170+'Октябрь 2014'!I170+'Ноябрь 2014'!I170+'Декабрь 2014'!I170</f>
        <v>0</v>
      </c>
      <c r="S170" s="74">
        <f>'Январь 2014'!F170+'Февраль 2014'!F170+'Март 2014'!F170+'Апрель 2014'!F170+'Май 2014'!F170+'Июнь 2014'!F170+'Июль 2014'!F170+'Август 2014'!F170+'Сентябрь 2014'!F170+'Октябрь 2014'!F170+'Ноябрь 2014'!F170+'Декабрь 2014'!F170</f>
        <v>0</v>
      </c>
      <c r="T170" s="74">
        <f t="shared" si="6"/>
        <v>0</v>
      </c>
      <c r="U170" s="113">
        <f t="shared" si="7"/>
        <v>0</v>
      </c>
    </row>
    <row r="171" spans="1:21" ht="15.95" customHeight="1" x14ac:dyDescent="0.25">
      <c r="A171" s="81" t="s">
        <v>203</v>
      </c>
      <c r="B171" s="2">
        <v>143</v>
      </c>
      <c r="C171" s="18"/>
      <c r="D171" s="107">
        <f>'СВОД 2013'!N166</f>
        <v>0</v>
      </c>
      <c r="E171" s="7">
        <f>'Январь 2014'!J171+'СВОД 2014'!D171</f>
        <v>0</v>
      </c>
      <c r="F171" s="7">
        <f>'Февраль 2014'!J171+'СВОД 2014'!E171</f>
        <v>0</v>
      </c>
      <c r="G171" s="7">
        <f>'Март 2014'!J171+'СВОД 2014'!F171</f>
        <v>0</v>
      </c>
      <c r="H171" s="7">
        <f>'Апрель 2014'!J171+'СВОД 2014'!G171</f>
        <v>0</v>
      </c>
      <c r="I171" s="7">
        <f>'Май 2014'!J171+'СВОД 2014'!H171</f>
        <v>0</v>
      </c>
      <c r="J171" s="7">
        <f>'Июнь 2014'!J171+'СВОД 2014'!I171</f>
        <v>0</v>
      </c>
      <c r="K171" s="7">
        <f>'Июль 2014'!J171+'СВОД 2014'!J171</f>
        <v>0</v>
      </c>
      <c r="L171" s="7">
        <f>'Август 2014'!J171+'СВОД 2014'!K171</f>
        <v>0</v>
      </c>
      <c r="M171" s="7">
        <f>'Сентябрь 2014'!J171+'СВОД 2014'!L171</f>
        <v>387.53</v>
      </c>
      <c r="N171" s="7">
        <f>'Октябрь 2014'!J171+'СВОД 2014'!M171</f>
        <v>2157.2600000000002</v>
      </c>
      <c r="O171" s="7">
        <f>'Ноябрь 2014'!J171+'СВОД 2014'!N171</f>
        <v>2157.2600000000002</v>
      </c>
      <c r="P171" s="7">
        <f>'Декабрь 2014'!J171+'СВОД 2014'!O171</f>
        <v>2157.2600000000002</v>
      </c>
      <c r="Q171" s="74">
        <f>D171+'Январь 2014'!H171+'Февраль 2014'!H171+'Март 2014'!H171+'Апрель 2014'!H171+'Май 2014'!H171+'Июнь 2014'!H171+'Июль 2014'!H171+'Август 2014'!H171+'Сентябрь 2014'!H171+'Октябрь 2014'!H171+'Ноябрь 2014'!H171+'Декабрь 2014'!H171</f>
        <v>2157.2600000000002</v>
      </c>
      <c r="R171" s="74">
        <f>'Январь 2014'!I171+'Февраль 2014'!I171+'Март 2014'!I171+'Апрель 2014'!I171+'Май 2014'!I171+'Июнь 2014'!I171+'Июль 2014'!I171+'Август 2014'!I171+'Сентябрь 2014'!I171+'Октябрь 2014'!I171+'Ноябрь 2014'!I171+'Декабрь 2014'!I171</f>
        <v>0</v>
      </c>
      <c r="S171" s="74">
        <f>'Январь 2014'!F171+'Февраль 2014'!F171+'Март 2014'!F171+'Апрель 2014'!F171+'Май 2014'!F171+'Июнь 2014'!F171+'Июль 2014'!F171+'Август 2014'!F171+'Сентябрь 2014'!F171+'Октябрь 2014'!F171+'Ноябрь 2014'!F171+'Декабрь 2014'!F171</f>
        <v>695.89</v>
      </c>
      <c r="T171" s="74">
        <f t="shared" si="6"/>
        <v>2157.2600000000002</v>
      </c>
      <c r="U171" s="113">
        <f t="shared" si="7"/>
        <v>0</v>
      </c>
    </row>
    <row r="172" spans="1:21" ht="15.95" customHeight="1" x14ac:dyDescent="0.25">
      <c r="A172" s="81"/>
      <c r="B172" s="2">
        <v>144</v>
      </c>
      <c r="C172" s="18"/>
      <c r="D172" s="107">
        <f>'СВОД 2013'!N167</f>
        <v>0</v>
      </c>
      <c r="E172" s="7">
        <f>'Январь 2014'!J172+'СВОД 2014'!D172</f>
        <v>0</v>
      </c>
      <c r="F172" s="7">
        <f>'Февраль 2014'!J172+'СВОД 2014'!E172</f>
        <v>0</v>
      </c>
      <c r="G172" s="7">
        <f>'Март 2014'!J172+'СВОД 2014'!F172</f>
        <v>0</v>
      </c>
      <c r="H172" s="7">
        <f>'Апрель 2014'!J172+'СВОД 2014'!G172</f>
        <v>0</v>
      </c>
      <c r="I172" s="7">
        <f>'Май 2014'!J172+'СВОД 2014'!H172</f>
        <v>0</v>
      </c>
      <c r="J172" s="7">
        <f>'Июнь 2014'!J172+'СВОД 2014'!I172</f>
        <v>0</v>
      </c>
      <c r="K172" s="7">
        <f>'Июль 2014'!J172+'СВОД 2014'!J172</f>
        <v>0</v>
      </c>
      <c r="L172" s="7">
        <f>'Август 2014'!J172+'СВОД 2014'!K172</f>
        <v>0</v>
      </c>
      <c r="M172" s="7">
        <f>'Сентябрь 2014'!J172+'СВОД 2014'!L172</f>
        <v>0</v>
      </c>
      <c r="N172" s="7">
        <f>'Октябрь 2014'!J172+'СВОД 2014'!M172</f>
        <v>0</v>
      </c>
      <c r="O172" s="7">
        <f>'Ноябрь 2014'!J172+'СВОД 2014'!N172</f>
        <v>0</v>
      </c>
      <c r="P172" s="7">
        <f>'Декабрь 2014'!J172+'СВОД 2014'!O172</f>
        <v>0</v>
      </c>
      <c r="Q172" s="74">
        <f>D172+'Январь 2014'!H172+'Февраль 2014'!H172+'Март 2014'!H172+'Апрель 2014'!H172+'Май 2014'!H172+'Июнь 2014'!H172+'Июль 2014'!H172+'Август 2014'!H172+'Сентябрь 2014'!H172+'Октябрь 2014'!H172+'Ноябрь 2014'!H172+'Декабрь 2014'!H172</f>
        <v>0</v>
      </c>
      <c r="R172" s="74">
        <f>'Январь 2014'!I172+'Февраль 2014'!I172+'Март 2014'!I172+'Апрель 2014'!I172+'Май 2014'!I172+'Июнь 2014'!I172+'Июль 2014'!I172+'Август 2014'!I172+'Сентябрь 2014'!I172+'Октябрь 2014'!I172+'Ноябрь 2014'!I172+'Декабрь 2014'!I172</f>
        <v>0</v>
      </c>
      <c r="S172" s="74">
        <f>'Январь 2014'!F172+'Февраль 2014'!F172+'Март 2014'!F172+'Апрель 2014'!F172+'Май 2014'!F172+'Июнь 2014'!F172+'Июль 2014'!F172+'Август 2014'!F172+'Сентябрь 2014'!F172+'Октябрь 2014'!F172+'Ноябрь 2014'!F172+'Декабрь 2014'!F172</f>
        <v>0</v>
      </c>
      <c r="T172" s="74">
        <f t="shared" si="6"/>
        <v>0</v>
      </c>
      <c r="U172" s="113">
        <f t="shared" si="7"/>
        <v>0</v>
      </c>
    </row>
    <row r="173" spans="1:21" ht="15.95" customHeight="1" x14ac:dyDescent="0.25">
      <c r="A173" s="81" t="s">
        <v>82</v>
      </c>
      <c r="B173" s="2">
        <v>145</v>
      </c>
      <c r="C173" s="18"/>
      <c r="D173" s="107">
        <f>'СВОД 2013'!N168</f>
        <v>295.06</v>
      </c>
      <c r="E173" s="7">
        <f>'Январь 2014'!J173+'СВОД 2014'!D173</f>
        <v>732.11</v>
      </c>
      <c r="F173" s="7">
        <f>'Февраль 2014'!J173+'СВОД 2014'!E173</f>
        <v>2835.46</v>
      </c>
      <c r="G173" s="7">
        <f>'Март 2014'!J173+'СВОД 2014'!F173</f>
        <v>-1.5999999999999091</v>
      </c>
      <c r="H173" s="7">
        <f>'Апрель 2014'!J173+'СВОД 2014'!G173</f>
        <v>45.610000000000092</v>
      </c>
      <c r="I173" s="7">
        <f>'Май 2014'!J173+'СВОД 2014'!H173</f>
        <v>81.1400000000001</v>
      </c>
      <c r="J173" s="7">
        <f>'Июнь 2014'!J173+'СВОД 2014'!I173</f>
        <v>168.12000000000012</v>
      </c>
      <c r="K173" s="7">
        <f>'Июль 2014'!J173+'СВОД 2014'!J173</f>
        <v>207.00000000000011</v>
      </c>
      <c r="L173" s="7">
        <f>'Август 2014'!J173+'СВОД 2014'!K173</f>
        <v>260.46000000000009</v>
      </c>
      <c r="M173" s="7">
        <f>'Сентябрь 2014'!J173+'СВОД 2014'!L173</f>
        <v>1946.98</v>
      </c>
      <c r="N173" s="7">
        <f>'Октябрь 2014'!J173+'СВОД 2014'!M173</f>
        <v>1294.72</v>
      </c>
      <c r="O173" s="7">
        <f>'Ноябрь 2014'!J173+'СВОД 2014'!N173</f>
        <v>1294.72</v>
      </c>
      <c r="P173" s="7">
        <f>'Декабрь 2014'!J173+'СВОД 2014'!O173</f>
        <v>1294.72</v>
      </c>
      <c r="Q173" s="74">
        <f>D173+'Январь 2014'!H173+'Февраль 2014'!H173+'Март 2014'!H173+'Апрель 2014'!H173+'Май 2014'!H173+'Июнь 2014'!H173+'Июль 2014'!H173+'Август 2014'!H173+'Сентябрь 2014'!H173+'Октябрь 2014'!H173+'Ноябрь 2014'!H173+'Декабрь 2014'!H173</f>
        <v>5978.22</v>
      </c>
      <c r="R173" s="74">
        <f>'Январь 2014'!I173+'Февраль 2014'!I173+'Март 2014'!I173+'Апрель 2014'!I173+'Май 2014'!I173+'Июнь 2014'!I173+'Июль 2014'!I173+'Август 2014'!I173+'Сентябрь 2014'!I173+'Октябрь 2014'!I173+'Ноябрь 2014'!I173+'Декабрь 2014'!I173</f>
        <v>4683.5</v>
      </c>
      <c r="S173" s="74">
        <f>'Январь 2014'!F173+'Февраль 2014'!F173+'Март 2014'!F173+'Апрель 2014'!F173+'Май 2014'!F173+'Июнь 2014'!F173+'Июль 2014'!F173+'Август 2014'!F173+'Сентябрь 2014'!F173+'Октябрь 2014'!F173+'Ноябрь 2014'!F173+'Декабрь 2014'!F173</f>
        <v>1851.6200000000001</v>
      </c>
      <c r="T173" s="74">
        <f t="shared" si="6"/>
        <v>1294.7200000000003</v>
      </c>
      <c r="U173" s="113">
        <f t="shared" si="7"/>
        <v>0</v>
      </c>
    </row>
    <row r="174" spans="1:21" ht="15.95" customHeight="1" x14ac:dyDescent="0.25">
      <c r="A174" s="81" t="s">
        <v>195</v>
      </c>
      <c r="B174" s="2">
        <v>146</v>
      </c>
      <c r="C174" s="18"/>
      <c r="D174" s="107">
        <f>'СВОД 2013'!N169</f>
        <v>0</v>
      </c>
      <c r="E174" s="7">
        <f>'Январь 2014'!J174+'СВОД 2014'!D174</f>
        <v>0</v>
      </c>
      <c r="F174" s="7">
        <f>'Февраль 2014'!J174+'СВОД 2014'!E174</f>
        <v>0</v>
      </c>
      <c r="G174" s="7">
        <f>'Март 2014'!J174+'СВОД 2014'!F174</f>
        <v>0</v>
      </c>
      <c r="H174" s="7">
        <f>'Апрель 2014'!J174+'СВОД 2014'!G174</f>
        <v>0</v>
      </c>
      <c r="I174" s="7">
        <f>'Май 2014'!J174+'СВОД 2014'!H174</f>
        <v>0</v>
      </c>
      <c r="J174" s="7">
        <f>'Июнь 2014'!J174+'СВОД 2014'!I174</f>
        <v>0</v>
      </c>
      <c r="K174" s="7">
        <f>'Июль 2014'!J174+'СВОД 2014'!J174</f>
        <v>0</v>
      </c>
      <c r="L174" s="7">
        <f>'Август 2014'!J174+'СВОД 2014'!K174</f>
        <v>0</v>
      </c>
      <c r="M174" s="7">
        <f>'Сентябрь 2014'!J174+'СВОД 2014'!L174</f>
        <v>4.74</v>
      </c>
      <c r="N174" s="7">
        <f>'Октябрь 2014'!J174+'СВОД 2014'!M174</f>
        <v>7.25</v>
      </c>
      <c r="O174" s="7">
        <f>'Ноябрь 2014'!J174+'СВОД 2014'!N174</f>
        <v>7.25</v>
      </c>
      <c r="P174" s="7">
        <f>'Декабрь 2014'!J174+'СВОД 2014'!O174</f>
        <v>7.25</v>
      </c>
      <c r="Q174" s="74">
        <f>D174+'Январь 2014'!H174+'Февраль 2014'!H174+'Март 2014'!H174+'Апрель 2014'!H174+'Май 2014'!H174+'Июнь 2014'!H174+'Июль 2014'!H174+'Август 2014'!H174+'Сентябрь 2014'!H174+'Октябрь 2014'!H174+'Ноябрь 2014'!H174+'Декабрь 2014'!H174</f>
        <v>7.25</v>
      </c>
      <c r="R174" s="74">
        <f>'Январь 2014'!I174+'Февраль 2014'!I174+'Март 2014'!I174+'Апрель 2014'!I174+'Май 2014'!I174+'Июнь 2014'!I174+'Июль 2014'!I174+'Август 2014'!I174+'Сентябрь 2014'!I174+'Октябрь 2014'!I174+'Ноябрь 2014'!I174+'Декабрь 2014'!I174</f>
        <v>0</v>
      </c>
      <c r="S174" s="74">
        <f>'Январь 2014'!F174+'Февраль 2014'!F174+'Март 2014'!F174+'Апрель 2014'!F174+'Май 2014'!F174+'Июнь 2014'!F174+'Июль 2014'!F174+'Август 2014'!F174+'Сентябрь 2014'!F174+'Октябрь 2014'!F174+'Ноябрь 2014'!F174+'Декабрь 2014'!F174</f>
        <v>2.3400000000000003</v>
      </c>
      <c r="T174" s="74">
        <f t="shared" si="6"/>
        <v>7.25</v>
      </c>
      <c r="U174" s="113">
        <f t="shared" si="7"/>
        <v>0</v>
      </c>
    </row>
    <row r="175" spans="1:21" ht="15.95" customHeight="1" x14ac:dyDescent="0.25">
      <c r="A175" s="81" t="s">
        <v>206</v>
      </c>
      <c r="B175" s="2">
        <v>147</v>
      </c>
      <c r="C175" s="18"/>
      <c r="D175" s="107">
        <f>'СВОД 2013'!N170</f>
        <v>0</v>
      </c>
      <c r="E175" s="7">
        <f>'Январь 2014'!J175+'СВОД 2014'!D175</f>
        <v>0</v>
      </c>
      <c r="F175" s="7">
        <f>'Февраль 2014'!J175+'СВОД 2014'!E175</f>
        <v>0</v>
      </c>
      <c r="G175" s="7">
        <f>'Март 2014'!J175+'СВОД 2014'!F175</f>
        <v>0</v>
      </c>
      <c r="H175" s="7">
        <f>'Апрель 2014'!J175+'СВОД 2014'!G175</f>
        <v>0</v>
      </c>
      <c r="I175" s="7">
        <f>'Май 2014'!J175+'СВОД 2014'!H175</f>
        <v>0</v>
      </c>
      <c r="J175" s="7">
        <f>'Июнь 2014'!J175+'СВОД 2014'!I175</f>
        <v>0</v>
      </c>
      <c r="K175" s="7">
        <f>'Июль 2014'!J175+'СВОД 2014'!J175</f>
        <v>0</v>
      </c>
      <c r="L175" s="7">
        <f>'Август 2014'!J175+'СВОД 2014'!K175</f>
        <v>0</v>
      </c>
      <c r="M175" s="7">
        <f>'Сентябрь 2014'!J175+'СВОД 2014'!L175</f>
        <v>0</v>
      </c>
      <c r="N175" s="7">
        <f>'Октябрь 2014'!J175+'СВОД 2014'!M175</f>
        <v>5.77</v>
      </c>
      <c r="O175" s="7">
        <f>'Ноябрь 2014'!J175+'СВОД 2014'!N175</f>
        <v>5.77</v>
      </c>
      <c r="P175" s="7">
        <f>'Декабрь 2014'!J175+'СВОД 2014'!O175</f>
        <v>5.77</v>
      </c>
      <c r="Q175" s="74">
        <f>D175+'Январь 2014'!H175+'Февраль 2014'!H175+'Март 2014'!H175+'Апрель 2014'!H175+'Май 2014'!H175+'Июнь 2014'!H175+'Июль 2014'!H175+'Август 2014'!H175+'Сентябрь 2014'!H175+'Октябрь 2014'!H175+'Ноябрь 2014'!H175+'Декабрь 2014'!H175</f>
        <v>5.77</v>
      </c>
      <c r="R175" s="74">
        <f>'Январь 2014'!I175+'Февраль 2014'!I175+'Март 2014'!I175+'Апрель 2014'!I175+'Май 2014'!I175+'Июнь 2014'!I175+'Июль 2014'!I175+'Август 2014'!I175+'Сентябрь 2014'!I175+'Октябрь 2014'!I175+'Ноябрь 2014'!I175+'Декабрь 2014'!I175</f>
        <v>0</v>
      </c>
      <c r="S175" s="74">
        <f>'Январь 2014'!F175+'Февраль 2014'!F175+'Март 2014'!F175+'Апрель 2014'!F175+'Май 2014'!F175+'Июнь 2014'!F175+'Июль 2014'!F175+'Август 2014'!F175+'Сентябрь 2014'!F175+'Октябрь 2014'!F175+'Ноябрь 2014'!F175+'Декабрь 2014'!F175</f>
        <v>1.8599999999999999</v>
      </c>
      <c r="T175" s="74">
        <f t="shared" si="6"/>
        <v>5.77</v>
      </c>
      <c r="U175" s="113">
        <f t="shared" si="7"/>
        <v>0</v>
      </c>
    </row>
    <row r="176" spans="1:21" ht="15.95" customHeight="1" x14ac:dyDescent="0.25">
      <c r="A176" s="81" t="s">
        <v>83</v>
      </c>
      <c r="B176" s="3">
        <v>148</v>
      </c>
      <c r="C176" s="18"/>
      <c r="D176" s="107">
        <f>'СВОД 2013'!N171</f>
        <v>0</v>
      </c>
      <c r="E176" s="7">
        <f>'Январь 2014'!J176+'СВОД 2014'!D176</f>
        <v>0</v>
      </c>
      <c r="F176" s="7">
        <f>'Февраль 2014'!J176+'СВОД 2014'!E176</f>
        <v>0</v>
      </c>
      <c r="G176" s="7">
        <f>'Март 2014'!J176+'СВОД 2014'!F176</f>
        <v>0</v>
      </c>
      <c r="H176" s="7">
        <f>'Апрель 2014'!J176+'СВОД 2014'!G176</f>
        <v>0</v>
      </c>
      <c r="I176" s="7">
        <f>'Май 2014'!J176+'СВОД 2014'!H176</f>
        <v>0</v>
      </c>
      <c r="J176" s="7">
        <f>'Июнь 2014'!J176+'СВОД 2014'!I176</f>
        <v>0</v>
      </c>
      <c r="K176" s="7">
        <f>'Июль 2014'!J176+'СВОД 2014'!J176</f>
        <v>0</v>
      </c>
      <c r="L176" s="7">
        <f>'Август 2014'!J176+'СВОД 2014'!K176</f>
        <v>19.309999999999999</v>
      </c>
      <c r="M176" s="7">
        <f>'Сентябрь 2014'!J176+'СВОД 2014'!L176</f>
        <v>269.84999999999997</v>
      </c>
      <c r="N176" s="7">
        <f>'Октябрь 2014'!J176+'СВОД 2014'!M176</f>
        <v>776.7</v>
      </c>
      <c r="O176" s="7">
        <f>'Ноябрь 2014'!J176+'СВОД 2014'!N176</f>
        <v>676.7</v>
      </c>
      <c r="P176" s="7">
        <f>'Декабрь 2014'!J176+'СВОД 2014'!O176</f>
        <v>676.7</v>
      </c>
      <c r="Q176" s="74">
        <f>D176+'Январь 2014'!H176+'Февраль 2014'!H176+'Март 2014'!H176+'Апрель 2014'!H176+'Май 2014'!H176+'Июнь 2014'!H176+'Июль 2014'!H176+'Август 2014'!H176+'Сентябрь 2014'!H176+'Октябрь 2014'!H176+'Ноябрь 2014'!H176+'Декабрь 2014'!H176</f>
        <v>776.7</v>
      </c>
      <c r="R176" s="74">
        <f>'Январь 2014'!I176+'Февраль 2014'!I176+'Март 2014'!I176+'Апрель 2014'!I176+'Май 2014'!I176+'Июнь 2014'!I176+'Июль 2014'!I176+'Август 2014'!I176+'Сентябрь 2014'!I176+'Октябрь 2014'!I176+'Ноябрь 2014'!I176+'Декабрь 2014'!I176</f>
        <v>100</v>
      </c>
      <c r="S176" s="74">
        <f>'Январь 2014'!F176+'Февраль 2014'!F176+'Март 2014'!F176+'Апрель 2014'!F176+'Май 2014'!F176+'Июнь 2014'!F176+'Июль 2014'!F176+'Август 2014'!F176+'Сентябрь 2014'!F176+'Октябрь 2014'!F176+'Ноябрь 2014'!F176+'Декабрь 2014'!F176</f>
        <v>250.57</v>
      </c>
      <c r="T176" s="74">
        <f t="shared" si="6"/>
        <v>676.7</v>
      </c>
      <c r="U176" s="113">
        <f t="shared" si="7"/>
        <v>0</v>
      </c>
    </row>
    <row r="177" spans="1:21" ht="15.95" customHeight="1" x14ac:dyDescent="0.25">
      <c r="A177" s="81" t="s">
        <v>84</v>
      </c>
      <c r="B177" s="2">
        <v>149</v>
      </c>
      <c r="C177" s="18"/>
      <c r="D177" s="107">
        <f>'СВОД 2013'!N172</f>
        <v>619.46999999999991</v>
      </c>
      <c r="E177" s="7">
        <f>'Январь 2014'!J177+'СВОД 2014'!D177</f>
        <v>619.46999999999991</v>
      </c>
      <c r="F177" s="7">
        <f>'Февраль 2014'!J177+'СВОД 2014'!E177</f>
        <v>619.46999999999991</v>
      </c>
      <c r="G177" s="7">
        <f>'Март 2014'!J177+'СВОД 2014'!F177</f>
        <v>619.46999999999991</v>
      </c>
      <c r="H177" s="7">
        <f>'Апрель 2014'!J177+'СВОД 2014'!G177</f>
        <v>79.549999999999955</v>
      </c>
      <c r="I177" s="7">
        <f>'Май 2014'!J177+'СВОД 2014'!H177</f>
        <v>241.31999999999996</v>
      </c>
      <c r="J177" s="7">
        <f>'Июнь 2014'!J177+'СВОД 2014'!I177</f>
        <v>607.09999999999991</v>
      </c>
      <c r="K177" s="7">
        <f>'Июль 2014'!J177+'СВОД 2014'!J177</f>
        <v>981.13999999999987</v>
      </c>
      <c r="L177" s="7">
        <f>'Август 2014'!J177+'СВОД 2014'!K177</f>
        <v>1151.31</v>
      </c>
      <c r="M177" s="7">
        <f>'Сентябрь 2014'!J177+'СВОД 2014'!L177</f>
        <v>1233.03</v>
      </c>
      <c r="N177" s="7">
        <f>'Октябрь 2014'!J177+'СВОД 2014'!M177</f>
        <v>1233.03</v>
      </c>
      <c r="O177" s="7">
        <f>'Ноябрь 2014'!J177+'СВОД 2014'!N177</f>
        <v>1233.03</v>
      </c>
      <c r="P177" s="7">
        <f>'Декабрь 2014'!J177+'СВОД 2014'!O177</f>
        <v>1233.03</v>
      </c>
      <c r="Q177" s="74">
        <f>D177+'Январь 2014'!H177+'Февраль 2014'!H177+'Март 2014'!H177+'Апрель 2014'!H177+'Май 2014'!H177+'Июнь 2014'!H177+'Июль 2014'!H177+'Август 2014'!H177+'Сентябрь 2014'!H177+'Октябрь 2014'!H177+'Ноябрь 2014'!H177+'Декабрь 2014'!H177</f>
        <v>1853.03</v>
      </c>
      <c r="R177" s="74">
        <f>'Январь 2014'!I177+'Февраль 2014'!I177+'Март 2014'!I177+'Апрель 2014'!I177+'Май 2014'!I177+'Июнь 2014'!I177+'Июль 2014'!I177+'Август 2014'!I177+'Сентябрь 2014'!I177+'Октябрь 2014'!I177+'Ноябрь 2014'!I177+'Декабрь 2014'!I177</f>
        <v>620</v>
      </c>
      <c r="S177" s="74">
        <f>'Январь 2014'!F177+'Февраль 2014'!F177+'Март 2014'!F177+'Апрель 2014'!F177+'Май 2014'!F177+'Июнь 2014'!F177+'Июль 2014'!F177+'Август 2014'!F177+'Сентябрь 2014'!F177+'Октябрь 2014'!F177+'Ноябрь 2014'!F177+'Декабрь 2014'!F177</f>
        <v>399.93</v>
      </c>
      <c r="T177" s="74">
        <f t="shared" si="6"/>
        <v>1233.03</v>
      </c>
      <c r="U177" s="113">
        <f t="shared" si="7"/>
        <v>0</v>
      </c>
    </row>
    <row r="178" spans="1:21" ht="15.95" customHeight="1" x14ac:dyDescent="0.25">
      <c r="A178" s="81" t="s">
        <v>84</v>
      </c>
      <c r="B178" s="2">
        <v>150</v>
      </c>
      <c r="C178" s="18"/>
      <c r="D178" s="107">
        <f>'СВОД 2013'!N173</f>
        <v>0</v>
      </c>
      <c r="E178" s="7">
        <f>'Январь 2014'!J178+'СВОД 2014'!D178</f>
        <v>0</v>
      </c>
      <c r="F178" s="7">
        <f>'Февраль 2014'!J178+'СВОД 2014'!E178</f>
        <v>0</v>
      </c>
      <c r="G178" s="7">
        <f>'Март 2014'!J178+'СВОД 2014'!F178</f>
        <v>0</v>
      </c>
      <c r="H178" s="7">
        <f>'Апрель 2014'!J178+'СВОД 2014'!G178</f>
        <v>0</v>
      </c>
      <c r="I178" s="7">
        <f>'Май 2014'!J178+'СВОД 2014'!H178</f>
        <v>0</v>
      </c>
      <c r="J178" s="7">
        <f>'Июнь 2014'!J178+'СВОД 2014'!I178</f>
        <v>0</v>
      </c>
      <c r="K178" s="7">
        <f>'Июль 2014'!J178+'СВОД 2014'!J178</f>
        <v>0</v>
      </c>
      <c r="L178" s="7">
        <f>'Август 2014'!J178+'СВОД 2014'!K178</f>
        <v>0</v>
      </c>
      <c r="M178" s="7">
        <f>'Сентябрь 2014'!J178+'СВОД 2014'!L178</f>
        <v>0</v>
      </c>
      <c r="N178" s="7">
        <f>'Октябрь 2014'!J178+'СВОД 2014'!M178</f>
        <v>0</v>
      </c>
      <c r="O178" s="7">
        <f>'Ноябрь 2014'!J178+'СВОД 2014'!N178</f>
        <v>0</v>
      </c>
      <c r="P178" s="7">
        <f>'Декабрь 2014'!J178+'СВОД 2014'!O178</f>
        <v>0</v>
      </c>
      <c r="Q178" s="74">
        <f>D178+'Январь 2014'!H178+'Февраль 2014'!H178+'Март 2014'!H178+'Апрель 2014'!H178+'Май 2014'!H178+'Июнь 2014'!H178+'Июль 2014'!H178+'Август 2014'!H178+'Сентябрь 2014'!H178+'Октябрь 2014'!H178+'Ноябрь 2014'!H178+'Декабрь 2014'!H178</f>
        <v>0</v>
      </c>
      <c r="R178" s="74">
        <f>'Январь 2014'!I178+'Февраль 2014'!I178+'Март 2014'!I178+'Апрель 2014'!I178+'Май 2014'!I178+'Июнь 2014'!I178+'Июль 2014'!I178+'Август 2014'!I178+'Сентябрь 2014'!I178+'Октябрь 2014'!I178+'Ноябрь 2014'!I178+'Декабрь 2014'!I178</f>
        <v>0</v>
      </c>
      <c r="S178" s="74">
        <f>'Январь 2014'!F178+'Февраль 2014'!F178+'Март 2014'!F178+'Апрель 2014'!F178+'Май 2014'!F178+'Июнь 2014'!F178+'Июль 2014'!F178+'Август 2014'!F178+'Сентябрь 2014'!F178+'Октябрь 2014'!F178+'Ноябрь 2014'!F178+'Декабрь 2014'!F178</f>
        <v>0</v>
      </c>
      <c r="T178" s="74">
        <f t="shared" si="6"/>
        <v>0</v>
      </c>
      <c r="U178" s="113">
        <f t="shared" si="7"/>
        <v>0</v>
      </c>
    </row>
    <row r="179" spans="1:21" ht="15.95" customHeight="1" x14ac:dyDescent="0.25">
      <c r="A179" s="81" t="s">
        <v>85</v>
      </c>
      <c r="B179" s="2">
        <v>151</v>
      </c>
      <c r="C179" s="18"/>
      <c r="D179" s="107">
        <f>'СВОД 2013'!N174</f>
        <v>0</v>
      </c>
      <c r="E179" s="7">
        <f>'Январь 2014'!J179+'СВОД 2014'!D179</f>
        <v>0</v>
      </c>
      <c r="F179" s="7">
        <f>'Февраль 2014'!J179+'СВОД 2014'!E179</f>
        <v>0</v>
      </c>
      <c r="G179" s="7">
        <f>'Март 2014'!J179+'СВОД 2014'!F179</f>
        <v>0</v>
      </c>
      <c r="H179" s="7">
        <f>'Апрель 2014'!J179+'СВОД 2014'!G179</f>
        <v>0</v>
      </c>
      <c r="I179" s="7">
        <f>'Май 2014'!J179+'СВОД 2014'!H179</f>
        <v>0</v>
      </c>
      <c r="J179" s="7">
        <f>'Июнь 2014'!J179+'СВОД 2014'!I179</f>
        <v>0</v>
      </c>
      <c r="K179" s="7">
        <f>'Июль 2014'!J179+'СВОД 2014'!J179</f>
        <v>0.96</v>
      </c>
      <c r="L179" s="7">
        <f>'Август 2014'!J179+'СВОД 2014'!K179</f>
        <v>10.48</v>
      </c>
      <c r="M179" s="7">
        <f>'Сентябрь 2014'!J179+'СВОД 2014'!L179</f>
        <v>126.61</v>
      </c>
      <c r="N179" s="7">
        <f>'Октябрь 2014'!J179+'СВОД 2014'!M179</f>
        <v>211.49</v>
      </c>
      <c r="O179" s="7">
        <f>'Ноябрь 2014'!J179+'СВОД 2014'!N179</f>
        <v>211.49</v>
      </c>
      <c r="P179" s="7">
        <f>'Декабрь 2014'!J179+'СВОД 2014'!O179</f>
        <v>211.49</v>
      </c>
      <c r="Q179" s="74">
        <f>D179+'Январь 2014'!H179+'Февраль 2014'!H179+'Март 2014'!H179+'Апрель 2014'!H179+'Май 2014'!H179+'Июнь 2014'!H179+'Июль 2014'!H179+'Август 2014'!H179+'Сентябрь 2014'!H179+'Октябрь 2014'!H179+'Ноябрь 2014'!H179+'Декабрь 2014'!H179</f>
        <v>211.49</v>
      </c>
      <c r="R179" s="74">
        <f>'Январь 2014'!I179+'Февраль 2014'!I179+'Март 2014'!I179+'Апрель 2014'!I179+'Май 2014'!I179+'Июнь 2014'!I179+'Июль 2014'!I179+'Август 2014'!I179+'Сентябрь 2014'!I179+'Октябрь 2014'!I179+'Ноябрь 2014'!I179+'Декабрь 2014'!I179</f>
        <v>0</v>
      </c>
      <c r="S179" s="74">
        <f>'Январь 2014'!F179+'Февраль 2014'!F179+'Март 2014'!F179+'Апрель 2014'!F179+'Май 2014'!F179+'Июнь 2014'!F179+'Июль 2014'!F179+'Август 2014'!F179+'Сентябрь 2014'!F179+'Октябрь 2014'!F179+'Ноябрь 2014'!F179+'Декабрь 2014'!F179</f>
        <v>68.22999999999999</v>
      </c>
      <c r="T179" s="74">
        <f t="shared" si="6"/>
        <v>211.49</v>
      </c>
      <c r="U179" s="113">
        <f t="shared" si="7"/>
        <v>0</v>
      </c>
    </row>
    <row r="180" spans="1:21" ht="15.95" customHeight="1" x14ac:dyDescent="0.25">
      <c r="A180" s="81" t="s">
        <v>86</v>
      </c>
      <c r="B180" s="2">
        <v>152</v>
      </c>
      <c r="C180" s="18"/>
      <c r="D180" s="107">
        <f>'СВОД 2013'!N175</f>
        <v>0</v>
      </c>
      <c r="E180" s="7">
        <f>'Январь 2014'!J180+'СВОД 2014'!D180</f>
        <v>0</v>
      </c>
      <c r="F180" s="7">
        <f>'Февраль 2014'!J180+'СВОД 2014'!E180</f>
        <v>0</v>
      </c>
      <c r="G180" s="7">
        <f>'Март 2014'!J180+'СВОД 2014'!F180</f>
        <v>0</v>
      </c>
      <c r="H180" s="7">
        <f>'Апрель 2014'!J180+'СВОД 2014'!G180</f>
        <v>0</v>
      </c>
      <c r="I180" s="7">
        <f>'Май 2014'!J180+'СВОД 2014'!H180</f>
        <v>0</v>
      </c>
      <c r="J180" s="7">
        <f>'Июнь 2014'!J180+'СВОД 2014'!I180</f>
        <v>0</v>
      </c>
      <c r="K180" s="7">
        <f>'Июль 2014'!J180+'СВОД 2014'!J180</f>
        <v>0</v>
      </c>
      <c r="L180" s="7">
        <f>'Август 2014'!J180+'СВОД 2014'!K180</f>
        <v>0</v>
      </c>
      <c r="M180" s="7">
        <f>'Сентябрь 2014'!J180+'СВОД 2014'!L180</f>
        <v>0</v>
      </c>
      <c r="N180" s="7">
        <f>'Октябрь 2014'!J180+'СВОД 2014'!M180</f>
        <v>0</v>
      </c>
      <c r="O180" s="7">
        <f>'Ноябрь 2014'!J180+'СВОД 2014'!N180</f>
        <v>0</v>
      </c>
      <c r="P180" s="7">
        <f>'Декабрь 2014'!J180+'СВОД 2014'!O180</f>
        <v>0</v>
      </c>
      <c r="Q180" s="74">
        <f>D180+'Январь 2014'!H180+'Февраль 2014'!H180+'Март 2014'!H180+'Апрель 2014'!H180+'Май 2014'!H180+'Июнь 2014'!H180+'Июль 2014'!H180+'Август 2014'!H180+'Сентябрь 2014'!H180+'Октябрь 2014'!H180+'Ноябрь 2014'!H180+'Декабрь 2014'!H180</f>
        <v>0</v>
      </c>
      <c r="R180" s="74">
        <f>'Январь 2014'!I180+'Февраль 2014'!I180+'Март 2014'!I180+'Апрель 2014'!I180+'Май 2014'!I180+'Июнь 2014'!I180+'Июль 2014'!I180+'Август 2014'!I180+'Сентябрь 2014'!I180+'Октябрь 2014'!I180+'Ноябрь 2014'!I180+'Декабрь 2014'!I180</f>
        <v>0</v>
      </c>
      <c r="S180" s="74">
        <f>'Январь 2014'!F180+'Февраль 2014'!F180+'Март 2014'!F180+'Апрель 2014'!F180+'Май 2014'!F180+'Июнь 2014'!F180+'Июль 2014'!F180+'Август 2014'!F180+'Сентябрь 2014'!F180+'Октябрь 2014'!F180+'Ноябрь 2014'!F180+'Декабрь 2014'!F180</f>
        <v>0</v>
      </c>
      <c r="T180" s="74">
        <f t="shared" si="6"/>
        <v>0</v>
      </c>
      <c r="U180" s="113">
        <f t="shared" si="7"/>
        <v>0</v>
      </c>
    </row>
    <row r="181" spans="1:21" ht="15.95" customHeight="1" x14ac:dyDescent="0.25">
      <c r="A181" s="81" t="s">
        <v>87</v>
      </c>
      <c r="B181" s="2">
        <v>153</v>
      </c>
      <c r="C181" s="18"/>
      <c r="D181" s="107">
        <f>'СВОД 2013'!N176</f>
        <v>-214.42999999999938</v>
      </c>
      <c r="E181" s="7">
        <f>'Январь 2014'!J181+'СВОД 2014'!D181</f>
        <v>-214.42999999999938</v>
      </c>
      <c r="F181" s="7">
        <f>'Февраль 2014'!J181+'СВОД 2014'!E181</f>
        <v>-214.42999999999938</v>
      </c>
      <c r="G181" s="7">
        <f>'Март 2014'!J181+'СВОД 2014'!F181</f>
        <v>-214.42999999999938</v>
      </c>
      <c r="H181" s="7">
        <f>'Апрель 2014'!J181+'СВОД 2014'!G181</f>
        <v>-131.85999999999939</v>
      </c>
      <c r="I181" s="7">
        <f>'Май 2014'!J181+'СВОД 2014'!H181</f>
        <v>-131.85999999999939</v>
      </c>
      <c r="J181" s="7">
        <f>'Июнь 2014'!J181+'СВОД 2014'!I181</f>
        <v>53.030000000000598</v>
      </c>
      <c r="K181" s="7">
        <f>'Июль 2014'!J181+'СВОД 2014'!J181</f>
        <v>-512.41999999999939</v>
      </c>
      <c r="L181" s="7">
        <f>'Август 2014'!J181+'СВОД 2014'!K181</f>
        <v>233.23000000000059</v>
      </c>
      <c r="M181" s="7">
        <f>'Сентябрь 2014'!J181+'СВОД 2014'!L181</f>
        <v>519.24000000000058</v>
      </c>
      <c r="N181" s="7">
        <f>'Октябрь 2014'!J181+'СВОД 2014'!M181</f>
        <v>-410.44999999999948</v>
      </c>
      <c r="O181" s="7">
        <f>'Ноябрь 2014'!J181+'СВОД 2014'!N181</f>
        <v>-410.44999999999948</v>
      </c>
      <c r="P181" s="7">
        <f>'Декабрь 2014'!J181+'СВОД 2014'!O181</f>
        <v>-410.44999999999948</v>
      </c>
      <c r="Q181" s="74">
        <f>D181+'Январь 2014'!H181+'Февраль 2014'!H181+'Март 2014'!H181+'Апрель 2014'!H181+'Май 2014'!H181+'Июнь 2014'!H181+'Июль 2014'!H181+'Август 2014'!H181+'Сентябрь 2014'!H181+'Октябрь 2014'!H181+'Ноябрь 2014'!H181+'Декабрь 2014'!H181</f>
        <v>1449.5500000000004</v>
      </c>
      <c r="R181" s="74">
        <f>'Январь 2014'!I181+'Февраль 2014'!I181+'Март 2014'!I181+'Апрель 2014'!I181+'Май 2014'!I181+'Июнь 2014'!I181+'Июль 2014'!I181+'Август 2014'!I181+'Сентябрь 2014'!I181+'Октябрь 2014'!I181+'Ноябрь 2014'!I181+'Декабрь 2014'!I181</f>
        <v>1860</v>
      </c>
      <c r="S181" s="74">
        <f>'Январь 2014'!F181+'Февраль 2014'!F181+'Март 2014'!F181+'Апрель 2014'!F181+'Май 2014'!F181+'Июнь 2014'!F181+'Июль 2014'!F181+'Август 2014'!F181+'Сентябрь 2014'!F181+'Октябрь 2014'!F181+'Ноябрь 2014'!F181+'Декабрь 2014'!F181</f>
        <v>538.17000000000007</v>
      </c>
      <c r="T181" s="74">
        <f t="shared" si="6"/>
        <v>-410.44999999999959</v>
      </c>
      <c r="U181" s="113">
        <f t="shared" si="7"/>
        <v>0</v>
      </c>
    </row>
    <row r="182" spans="1:21" ht="15.95" customHeight="1" x14ac:dyDescent="0.25">
      <c r="A182" s="81" t="s">
        <v>159</v>
      </c>
      <c r="B182" s="2">
        <v>153</v>
      </c>
      <c r="C182" s="3" t="s">
        <v>120</v>
      </c>
      <c r="D182" s="107">
        <f>'СВОД 2013'!N177</f>
        <v>0</v>
      </c>
      <c r="E182" s="7">
        <f>'Январь 2014'!J182+'СВОД 2014'!D182</f>
        <v>0</v>
      </c>
      <c r="F182" s="7">
        <f>'Февраль 2014'!J182+'СВОД 2014'!E182</f>
        <v>0</v>
      </c>
      <c r="G182" s="7">
        <f>'Март 2014'!J182+'СВОД 2014'!F182</f>
        <v>0</v>
      </c>
      <c r="H182" s="7">
        <f>'Апрель 2014'!J182+'СВОД 2014'!G182</f>
        <v>0</v>
      </c>
      <c r="I182" s="7">
        <f>'Май 2014'!J182+'СВОД 2014'!H182</f>
        <v>0</v>
      </c>
      <c r="J182" s="7">
        <f>'Июнь 2014'!J182+'СВОД 2014'!I182</f>
        <v>284.38</v>
      </c>
      <c r="K182" s="7">
        <f>'Июль 2014'!J182+'СВОД 2014'!J182</f>
        <v>285.13</v>
      </c>
      <c r="L182" s="7">
        <f>'Август 2014'!J182+'СВОД 2014'!K182</f>
        <v>286.02999999999997</v>
      </c>
      <c r="M182" s="7">
        <f>'Сентябрь 2014'!J182+'СВОД 2014'!L182</f>
        <v>286.36999999999995</v>
      </c>
      <c r="N182" s="7">
        <f>'Октябрь 2014'!J182+'СВОД 2014'!M182</f>
        <v>286.48999999999995</v>
      </c>
      <c r="O182" s="7">
        <f>'Ноябрь 2014'!J182+'СВОД 2014'!N182</f>
        <v>286.48999999999995</v>
      </c>
      <c r="P182" s="7">
        <f>'Декабрь 2014'!J182+'СВОД 2014'!O182</f>
        <v>286.48999999999995</v>
      </c>
      <c r="Q182" s="74">
        <f>D182+'Январь 2014'!H182+'Февраль 2014'!H182+'Март 2014'!H182+'Апрель 2014'!H182+'Май 2014'!H182+'Июнь 2014'!H182+'Июль 2014'!H182+'Август 2014'!H182+'Сентябрь 2014'!H182+'Октябрь 2014'!H182+'Ноябрь 2014'!H182+'Декабрь 2014'!H182</f>
        <v>286.48999999999995</v>
      </c>
      <c r="R182" s="74">
        <f>'Январь 2014'!I182+'Февраль 2014'!I182+'Март 2014'!I182+'Апрель 2014'!I182+'Май 2014'!I182+'Июнь 2014'!I182+'Июль 2014'!I182+'Август 2014'!I182+'Сентябрь 2014'!I182+'Октябрь 2014'!I182+'Ноябрь 2014'!I182+'Декабрь 2014'!I182</f>
        <v>0</v>
      </c>
      <c r="S182" s="74">
        <f>'Январь 2014'!F182+'Февраль 2014'!F182+'Март 2014'!F182+'Апрель 2014'!F182+'Май 2014'!F182+'Июнь 2014'!F182+'Июль 2014'!F182+'Август 2014'!F182+'Сентябрь 2014'!F182+'Октябрь 2014'!F182+'Ноябрь 2014'!F182+'Декабрь 2014'!F182</f>
        <v>93.01</v>
      </c>
      <c r="T182" s="74">
        <f t="shared" si="6"/>
        <v>286.48999999999995</v>
      </c>
      <c r="U182" s="113">
        <f t="shared" si="7"/>
        <v>0</v>
      </c>
    </row>
    <row r="183" spans="1:21" ht="15.95" customHeight="1" x14ac:dyDescent="0.25">
      <c r="A183" s="81" t="s">
        <v>201</v>
      </c>
      <c r="B183" s="2">
        <v>154</v>
      </c>
      <c r="C183" s="18"/>
      <c r="D183" s="107">
        <f>'СВОД 2013'!N178</f>
        <v>0</v>
      </c>
      <c r="E183" s="7">
        <f>'Январь 2014'!J183+'СВОД 2014'!D183</f>
        <v>0</v>
      </c>
      <c r="F183" s="7">
        <f>'Февраль 2014'!J183+'СВОД 2014'!E183</f>
        <v>0</v>
      </c>
      <c r="G183" s="7">
        <f>'Март 2014'!J183+'СВОД 2014'!F183</f>
        <v>0</v>
      </c>
      <c r="H183" s="7">
        <f>'Апрель 2014'!J183+'СВОД 2014'!G183</f>
        <v>10.85</v>
      </c>
      <c r="I183" s="7">
        <f>'Май 2014'!J183+'СВОД 2014'!H183</f>
        <v>863.17000000000007</v>
      </c>
      <c r="J183" s="7">
        <f>'Июнь 2014'!J183+'СВОД 2014'!I183</f>
        <v>-1423.81</v>
      </c>
      <c r="K183" s="7">
        <f>'Июль 2014'!J183+'СВОД 2014'!J183</f>
        <v>-811.7299999999999</v>
      </c>
      <c r="L183" s="7">
        <f>'Август 2014'!J183+'СВОД 2014'!K183</f>
        <v>56.840000000000146</v>
      </c>
      <c r="M183" s="7">
        <f>'Сентябрь 2014'!J183+'СВОД 2014'!L183</f>
        <v>847.77</v>
      </c>
      <c r="N183" s="7">
        <f>'Октябрь 2014'!J183+'СВОД 2014'!M183</f>
        <v>-4098.6100000000006</v>
      </c>
      <c r="O183" s="7">
        <f>'Ноябрь 2014'!J183+'СВОД 2014'!N183</f>
        <v>-4098.6100000000006</v>
      </c>
      <c r="P183" s="7">
        <f>'Декабрь 2014'!J183+'СВОД 2014'!O183</f>
        <v>-4098.6100000000006</v>
      </c>
      <c r="Q183" s="74">
        <f>D183+'Январь 2014'!H183+'Февраль 2014'!H183+'Март 2014'!H183+'Апрель 2014'!H183+'Май 2014'!H183+'Июнь 2014'!H183+'Июль 2014'!H183+'Август 2014'!H183+'Сентябрь 2014'!H183+'Октябрь 2014'!H183+'Ноябрь 2014'!H183+'Декабрь 2014'!H183</f>
        <v>10901.39</v>
      </c>
      <c r="R183" s="74">
        <f>'Январь 2014'!I183+'Февраль 2014'!I183+'Март 2014'!I183+'Апрель 2014'!I183+'Май 2014'!I183+'Июнь 2014'!I183+'Июль 2014'!I183+'Август 2014'!I183+'Сентябрь 2014'!I183+'Октябрь 2014'!I183+'Ноябрь 2014'!I183+'Декабрь 2014'!I183</f>
        <v>15000</v>
      </c>
      <c r="S183" s="74">
        <f>'Январь 2014'!F183+'Февраль 2014'!F183+'Март 2014'!F183+'Апрель 2014'!F183+'Май 2014'!F183+'Июнь 2014'!F183+'Июль 2014'!F183+'Август 2014'!F183+'Сентябрь 2014'!F183+'Октябрь 2014'!F183+'Ноябрь 2014'!F183+'Декабрь 2014'!F183</f>
        <v>3522.93</v>
      </c>
      <c r="T183" s="74">
        <f t="shared" si="6"/>
        <v>-4098.6100000000006</v>
      </c>
      <c r="U183" s="113">
        <f t="shared" si="7"/>
        <v>0</v>
      </c>
    </row>
    <row r="184" spans="1:21" ht="15.95" customHeight="1" x14ac:dyDescent="0.25">
      <c r="A184" s="81" t="s">
        <v>89</v>
      </c>
      <c r="B184" s="2">
        <v>155</v>
      </c>
      <c r="C184" s="18"/>
      <c r="D184" s="107">
        <f>'СВОД 2013'!N179</f>
        <v>1.21</v>
      </c>
      <c r="E184" s="7">
        <f>'Январь 2014'!J184+'СВОД 2014'!D184</f>
        <v>1.21</v>
      </c>
      <c r="F184" s="7">
        <f>'Февраль 2014'!J184+'СВОД 2014'!E184</f>
        <v>1.21</v>
      </c>
      <c r="G184" s="7">
        <f>'Март 2014'!J184+'СВОД 2014'!F184</f>
        <v>1.21</v>
      </c>
      <c r="H184" s="7">
        <f>'Апрель 2014'!J184+'СВОД 2014'!G184</f>
        <v>1.21</v>
      </c>
      <c r="I184" s="7">
        <f>'Май 2014'!J184+'СВОД 2014'!H184</f>
        <v>6.33</v>
      </c>
      <c r="J184" s="7">
        <f>'Июнь 2014'!J184+'СВОД 2014'!I184</f>
        <v>13.85</v>
      </c>
      <c r="K184" s="7">
        <f>'Июль 2014'!J184+'СВОД 2014'!J184</f>
        <v>21.9</v>
      </c>
      <c r="L184" s="7">
        <f>'Август 2014'!J184+'СВОД 2014'!K184</f>
        <v>117.75</v>
      </c>
      <c r="M184" s="7">
        <f>'Сентябрь 2014'!J184+'СВОД 2014'!L184</f>
        <v>251.58</v>
      </c>
      <c r="N184" s="7">
        <f>'Октябрь 2014'!J184+'СВОД 2014'!M184</f>
        <v>442.04</v>
      </c>
      <c r="O184" s="7">
        <f>'Ноябрь 2014'!J184+'СВОД 2014'!N184</f>
        <v>-1157.96</v>
      </c>
      <c r="P184" s="7">
        <f>'Декабрь 2014'!J184+'СВОД 2014'!O184</f>
        <v>-1157.96</v>
      </c>
      <c r="Q184" s="74">
        <f>D184+'Январь 2014'!H184+'Февраль 2014'!H184+'Март 2014'!H184+'Апрель 2014'!H184+'Май 2014'!H184+'Июнь 2014'!H184+'Июль 2014'!H184+'Август 2014'!H184+'Сентябрь 2014'!H184+'Октябрь 2014'!H184+'Ноябрь 2014'!H184+'Декабрь 2014'!H184</f>
        <v>442.04</v>
      </c>
      <c r="R184" s="74">
        <f>'Январь 2014'!I184+'Февраль 2014'!I184+'Март 2014'!I184+'Апрель 2014'!I184+'Май 2014'!I184+'Июнь 2014'!I184+'Июль 2014'!I184+'Август 2014'!I184+'Сентябрь 2014'!I184+'Октябрь 2014'!I184+'Ноябрь 2014'!I184+'Декабрь 2014'!I184</f>
        <v>1600</v>
      </c>
      <c r="S184" s="74">
        <f>'Январь 2014'!F184+'Февраль 2014'!F184+'Март 2014'!F184+'Апрель 2014'!F184+'Май 2014'!F184+'Июнь 2014'!F184+'Июль 2014'!F184+'Август 2014'!F184+'Сентябрь 2014'!F184+'Октябрь 2014'!F184+'Ноябрь 2014'!F184+'Декабрь 2014'!F184</f>
        <v>142.34000000000003</v>
      </c>
      <c r="T184" s="74">
        <f t="shared" si="6"/>
        <v>-1157.96</v>
      </c>
      <c r="U184" s="113">
        <f t="shared" si="7"/>
        <v>0</v>
      </c>
    </row>
    <row r="185" spans="1:21" ht="15.95" customHeight="1" x14ac:dyDescent="0.25">
      <c r="A185" s="81" t="s">
        <v>90</v>
      </c>
      <c r="B185" s="2">
        <v>156</v>
      </c>
      <c r="C185" s="18"/>
      <c r="D185" s="107">
        <f>'СВОД 2013'!N180</f>
        <v>0.88</v>
      </c>
      <c r="E185" s="7">
        <f>'Январь 2014'!J185+'СВОД 2014'!D185</f>
        <v>0.88</v>
      </c>
      <c r="F185" s="7">
        <f>'Февраль 2014'!J185+'СВОД 2014'!E185</f>
        <v>14.92</v>
      </c>
      <c r="G185" s="7">
        <f>'Март 2014'!J185+'СВОД 2014'!F185</f>
        <v>14.98</v>
      </c>
      <c r="H185" s="7">
        <f>'Апрель 2014'!J185+'СВОД 2014'!G185</f>
        <v>15.07</v>
      </c>
      <c r="I185" s="7">
        <f>'Май 2014'!J185+'СВОД 2014'!H185</f>
        <v>15.38</v>
      </c>
      <c r="J185" s="7">
        <f>'Июнь 2014'!J185+'СВОД 2014'!I185</f>
        <v>15.440000000000001</v>
      </c>
      <c r="K185" s="7">
        <f>'Июль 2014'!J185+'СВОД 2014'!J185</f>
        <v>16.810000000000002</v>
      </c>
      <c r="L185" s="7">
        <f>'Август 2014'!J185+'СВОД 2014'!K185</f>
        <v>32.6</v>
      </c>
      <c r="M185" s="7">
        <f>'Сентябрь 2014'!J185+'СВОД 2014'!L185</f>
        <v>34.71</v>
      </c>
      <c r="N185" s="7">
        <f>'Октябрь 2014'!J185+'СВОД 2014'!M185</f>
        <v>35.24</v>
      </c>
      <c r="O185" s="7">
        <f>'Ноябрь 2014'!J185+'СВОД 2014'!N185</f>
        <v>35.24</v>
      </c>
      <c r="P185" s="7">
        <f>'Декабрь 2014'!J185+'СВОД 2014'!O185</f>
        <v>35.24</v>
      </c>
      <c r="Q185" s="74">
        <f>D185+'Январь 2014'!H185+'Февраль 2014'!H185+'Март 2014'!H185+'Апрель 2014'!H185+'Май 2014'!H185+'Июнь 2014'!H185+'Июль 2014'!H185+'Август 2014'!H185+'Сентябрь 2014'!H185+'Октябрь 2014'!H185+'Ноябрь 2014'!H185+'Декабрь 2014'!H185</f>
        <v>35.24</v>
      </c>
      <c r="R185" s="74">
        <f>'Январь 2014'!I185+'Февраль 2014'!I185+'Март 2014'!I185+'Апрель 2014'!I185+'Май 2014'!I185+'Июнь 2014'!I185+'Июль 2014'!I185+'Август 2014'!I185+'Сентябрь 2014'!I185+'Октябрь 2014'!I185+'Ноябрь 2014'!I185+'Декабрь 2014'!I185</f>
        <v>0</v>
      </c>
      <c r="S185" s="74">
        <f>'Январь 2014'!F185+'Февраль 2014'!F185+'Март 2014'!F185+'Апрель 2014'!F185+'Май 2014'!F185+'Июнь 2014'!F185+'Июль 2014'!F185+'Август 2014'!F185+'Сентябрь 2014'!F185+'Октябрь 2014'!F185+'Ноябрь 2014'!F185+'Декабрь 2014'!F185</f>
        <v>11.19</v>
      </c>
      <c r="T185" s="74">
        <f t="shared" si="6"/>
        <v>35.24</v>
      </c>
      <c r="U185" s="113">
        <f t="shared" si="7"/>
        <v>0</v>
      </c>
    </row>
    <row r="186" spans="1:21" ht="15.95" customHeight="1" x14ac:dyDescent="0.25">
      <c r="A186" s="81" t="s">
        <v>91</v>
      </c>
      <c r="B186" s="2">
        <v>157</v>
      </c>
      <c r="C186" s="18"/>
      <c r="D186" s="107">
        <f>'СВОД 2013'!N181</f>
        <v>21284.37</v>
      </c>
      <c r="E186" s="7">
        <f>'Январь 2014'!J186+'СВОД 2014'!D186</f>
        <v>30238.46</v>
      </c>
      <c r="F186" s="7">
        <f>'Февраль 2014'!J186+'СВОД 2014'!E186</f>
        <v>36524.21</v>
      </c>
      <c r="G186" s="7">
        <f>'Март 2014'!J186+'СВОД 2014'!F186</f>
        <v>18894.37</v>
      </c>
      <c r="H186" s="7">
        <f>'Апрель 2014'!J186+'СВОД 2014'!G186</f>
        <v>25633.79</v>
      </c>
      <c r="I186" s="7">
        <f>'Май 2014'!J186+'СВОД 2014'!H186</f>
        <v>26533.88</v>
      </c>
      <c r="J186" s="7">
        <f>'Июнь 2014'!J186+'СВОД 2014'!I186</f>
        <v>28056.23</v>
      </c>
      <c r="K186" s="7">
        <f>'Июль 2014'!J186+'СВОД 2014'!J186</f>
        <v>15699.36</v>
      </c>
      <c r="L186" s="7">
        <f>'Август 2014'!J186+'СВОД 2014'!K186</f>
        <v>17762</v>
      </c>
      <c r="M186" s="7">
        <f>'Сентябрь 2014'!J186+'СВОД 2014'!L186</f>
        <v>19596.669999999998</v>
      </c>
      <c r="N186" s="7">
        <f>'Октябрь 2014'!J186+'СВОД 2014'!M186</f>
        <v>26473.43</v>
      </c>
      <c r="O186" s="7">
        <f>'Ноябрь 2014'!J186+'СВОД 2014'!N186</f>
        <v>26473.43</v>
      </c>
      <c r="P186" s="7">
        <f>'Декабрь 2014'!J186+'СВОД 2014'!O186</f>
        <v>26473.43</v>
      </c>
      <c r="Q186" s="74">
        <f>D186+'Январь 2014'!H186+'Февраль 2014'!H186+'Март 2014'!H186+'Апрель 2014'!H186+'Май 2014'!H186+'Июнь 2014'!H186+'Июль 2014'!H186+'Август 2014'!H186+'Сентябрь 2014'!H186+'Октябрь 2014'!H186+'Ноябрь 2014'!H186+'Декабрь 2014'!H186</f>
        <v>64470.229999999989</v>
      </c>
      <c r="R186" s="74">
        <f>'Январь 2014'!I186+'Февраль 2014'!I186+'Март 2014'!I186+'Апрель 2014'!I186+'Май 2014'!I186+'Июнь 2014'!I186+'Июль 2014'!I186+'Август 2014'!I186+'Сентябрь 2014'!I186+'Октябрь 2014'!I186+'Ноябрь 2014'!I186+'Декабрь 2014'!I186</f>
        <v>37996.800000000003</v>
      </c>
      <c r="S186" s="74">
        <f>'Январь 2014'!F186+'Февраль 2014'!F186+'Март 2014'!F186+'Апрель 2014'!F186+'Май 2014'!F186+'Июнь 2014'!F186+'Июль 2014'!F186+'Август 2014'!F186+'Сентябрь 2014'!F186+'Октябрь 2014'!F186+'Ноябрь 2014'!F186+'Декабрь 2014'!F186</f>
        <v>14115.930000000002</v>
      </c>
      <c r="T186" s="74">
        <f t="shared" si="6"/>
        <v>26473.429999999986</v>
      </c>
      <c r="U186" s="113">
        <f t="shared" si="7"/>
        <v>0</v>
      </c>
    </row>
    <row r="187" spans="1:21" ht="15.95" customHeight="1" x14ac:dyDescent="0.25">
      <c r="A187" s="81" t="s">
        <v>92</v>
      </c>
      <c r="B187" s="2">
        <v>158</v>
      </c>
      <c r="C187" s="18"/>
      <c r="D187" s="107">
        <f>'СВОД 2013'!N182</f>
        <v>5499.3200000000006</v>
      </c>
      <c r="E187" s="7">
        <f>'Январь 2014'!J187+'СВОД 2014'!D187</f>
        <v>2974.4700000000003</v>
      </c>
      <c r="F187" s="7">
        <f>'Февраль 2014'!J187+'СВОД 2014'!E187</f>
        <v>6280.83</v>
      </c>
      <c r="G187" s="7">
        <f>'Март 2014'!J187+'СВОД 2014'!F187</f>
        <v>9866.0400000000009</v>
      </c>
      <c r="H187" s="7">
        <f>'Апрель 2014'!J187+'СВОД 2014'!G187</f>
        <v>-742.92999999999847</v>
      </c>
      <c r="I187" s="7">
        <f>'Май 2014'!J187+'СВОД 2014'!H187</f>
        <v>-499.41999999999848</v>
      </c>
      <c r="J187" s="7">
        <f>'Июнь 2014'!J187+'СВОД 2014'!I187</f>
        <v>-1703.2399999999986</v>
      </c>
      <c r="K187" s="7">
        <f>'Июль 2014'!J187+'СВОД 2014'!J187</f>
        <v>-2734.6599999999989</v>
      </c>
      <c r="L187" s="7">
        <f>'Август 2014'!J187+'СВОД 2014'!K187</f>
        <v>-2290.349999999999</v>
      </c>
      <c r="M187" s="7">
        <f>'Сентябрь 2014'!J187+'СВОД 2014'!L187</f>
        <v>-2093.7799999999988</v>
      </c>
      <c r="N187" s="7">
        <f>'Октябрь 2014'!J187+'СВОД 2014'!M187</f>
        <v>91.190000000001419</v>
      </c>
      <c r="O187" s="7">
        <f>'Ноябрь 2014'!J187+'СВОД 2014'!N187</f>
        <v>-2908.8099999999986</v>
      </c>
      <c r="P187" s="7">
        <f>'Декабрь 2014'!J187+'СВОД 2014'!O187</f>
        <v>-2908.8099999999986</v>
      </c>
      <c r="Q187" s="74">
        <f>D187+'Январь 2014'!H187+'Февраль 2014'!H187+'Март 2014'!H187+'Апрель 2014'!H187+'Май 2014'!H187+'Июнь 2014'!H187+'Июль 2014'!H187+'Август 2014'!H187+'Сентябрь 2014'!H187+'Октябрь 2014'!H187+'Ноябрь 2014'!H187+'Декабрь 2014'!H187</f>
        <v>30365.29</v>
      </c>
      <c r="R187" s="74">
        <f>'Январь 2014'!I187+'Февраль 2014'!I187+'Март 2014'!I187+'Апрель 2014'!I187+'Май 2014'!I187+'Июнь 2014'!I187+'Июль 2014'!I187+'Август 2014'!I187+'Сентябрь 2014'!I187+'Октябрь 2014'!I187+'Ноябрь 2014'!I187+'Декабрь 2014'!I187</f>
        <v>33274.1</v>
      </c>
      <c r="S187" s="74">
        <f>'Январь 2014'!F187+'Февраль 2014'!F187+'Март 2014'!F187+'Апрель 2014'!F187+'Май 2014'!F187+'Июнь 2014'!F187+'Июль 2014'!F187+'Август 2014'!F187+'Сентябрь 2014'!F187+'Октябрь 2014'!F187+'Ноябрь 2014'!F187+'Декабрь 2014'!F187</f>
        <v>8137.83</v>
      </c>
      <c r="T187" s="74">
        <f t="shared" si="6"/>
        <v>-2908.8099999999977</v>
      </c>
      <c r="U187" s="113">
        <f t="shared" si="7"/>
        <v>0</v>
      </c>
    </row>
    <row r="188" spans="1:21" ht="15.95" customHeight="1" x14ac:dyDescent="0.25">
      <c r="A188" s="81" t="s">
        <v>93</v>
      </c>
      <c r="B188" s="2">
        <v>159</v>
      </c>
      <c r="C188" s="18"/>
      <c r="D188" s="107">
        <f>'СВОД 2013'!N183</f>
        <v>3.42</v>
      </c>
      <c r="E188" s="7">
        <f>'Январь 2014'!J188+'СВОД 2014'!D188</f>
        <v>3.42</v>
      </c>
      <c r="F188" s="7">
        <f>'Февраль 2014'!J188+'СВОД 2014'!E188</f>
        <v>66.23</v>
      </c>
      <c r="G188" s="7">
        <f>'Март 2014'!J188+'СВОД 2014'!F188</f>
        <v>98.75</v>
      </c>
      <c r="H188" s="7">
        <f>'Апрель 2014'!J188+'СВОД 2014'!G188</f>
        <v>344.06</v>
      </c>
      <c r="I188" s="7">
        <f>'Май 2014'!J188+'СВОД 2014'!H188</f>
        <v>377.43</v>
      </c>
      <c r="J188" s="7">
        <f>'Июнь 2014'!J188+'СВОД 2014'!I188</f>
        <v>505.9</v>
      </c>
      <c r="K188" s="7">
        <f>'Июль 2014'!J188+'СВОД 2014'!J188</f>
        <v>237.86</v>
      </c>
      <c r="L188" s="7">
        <f>'Август 2014'!J188+'СВОД 2014'!K188</f>
        <v>320.49</v>
      </c>
      <c r="M188" s="7">
        <f>'Сентябрь 2014'!J188+'СВОД 2014'!L188</f>
        <v>611.77</v>
      </c>
      <c r="N188" s="7">
        <f>'Октябрь 2014'!J188+'СВОД 2014'!M188</f>
        <v>657.04</v>
      </c>
      <c r="O188" s="7">
        <f>'Ноябрь 2014'!J188+'СВОД 2014'!N188</f>
        <v>657.04</v>
      </c>
      <c r="P188" s="7">
        <f>'Декабрь 2014'!J188+'СВОД 2014'!O188</f>
        <v>657.04</v>
      </c>
      <c r="Q188" s="74">
        <f>D188+'Январь 2014'!H188+'Февраль 2014'!H188+'Март 2014'!H188+'Апрель 2014'!H188+'Май 2014'!H188+'Июнь 2014'!H188+'Июль 2014'!H188+'Август 2014'!H188+'Сентябрь 2014'!H188+'Октябрь 2014'!H188+'Ноябрь 2014'!H188+'Декабрь 2014'!H188</f>
        <v>1673.62</v>
      </c>
      <c r="R188" s="74">
        <f>'Январь 2014'!I188+'Февраль 2014'!I188+'Март 2014'!I188+'Апрель 2014'!I188+'Май 2014'!I188+'Июнь 2014'!I188+'Июль 2014'!I188+'Август 2014'!I188+'Сентябрь 2014'!I188+'Октябрь 2014'!I188+'Ноябрь 2014'!I188+'Декабрь 2014'!I188</f>
        <v>1016.5799999999999</v>
      </c>
      <c r="S188" s="74">
        <f>'Январь 2014'!F188+'Февраль 2014'!F188+'Март 2014'!F188+'Апрель 2014'!F188+'Май 2014'!F188+'Июнь 2014'!F188+'Июль 2014'!F188+'Август 2014'!F188+'Сентябрь 2014'!F188+'Октябрь 2014'!F188+'Ноябрь 2014'!F188+'Декабрь 2014'!F188</f>
        <v>541.41000000000008</v>
      </c>
      <c r="T188" s="74">
        <f t="shared" si="6"/>
        <v>657.04</v>
      </c>
      <c r="U188" s="113">
        <f t="shared" si="7"/>
        <v>0</v>
      </c>
    </row>
    <row r="189" spans="1:21" ht="15.95" customHeight="1" x14ac:dyDescent="0.25">
      <c r="A189" s="81" t="s">
        <v>8</v>
      </c>
      <c r="B189" s="2">
        <v>160</v>
      </c>
      <c r="C189" s="18"/>
      <c r="D189" s="107">
        <f>'СВОД 2013'!N184</f>
        <v>0</v>
      </c>
      <c r="E189" s="7">
        <f>'Январь 2014'!J189+'СВОД 2014'!D189</f>
        <v>0</v>
      </c>
      <c r="F189" s="7">
        <f>'Февраль 2014'!J189+'СВОД 2014'!E189</f>
        <v>0</v>
      </c>
      <c r="G189" s="7">
        <f>'Март 2014'!J189+'СВОД 2014'!F189</f>
        <v>0</v>
      </c>
      <c r="H189" s="7">
        <f>'Апрель 2014'!J189+'СВОД 2014'!G189</f>
        <v>0</v>
      </c>
      <c r="I189" s="7">
        <f>'Май 2014'!J189+'СВОД 2014'!H189</f>
        <v>0</v>
      </c>
      <c r="J189" s="7">
        <f>'Июнь 2014'!J189+'СВОД 2014'!I189</f>
        <v>0</v>
      </c>
      <c r="K189" s="7">
        <f>'Июль 2014'!J189+'СВОД 2014'!J189</f>
        <v>0</v>
      </c>
      <c r="L189" s="7">
        <f>'Август 2014'!J189+'СВОД 2014'!K189</f>
        <v>0</v>
      </c>
      <c r="M189" s="7">
        <f>'Сентябрь 2014'!J189+'СВОД 2014'!L189</f>
        <v>0</v>
      </c>
      <c r="N189" s="7">
        <f>'Октябрь 2014'!J189+'СВОД 2014'!M189</f>
        <v>0</v>
      </c>
      <c r="O189" s="7">
        <f>'Ноябрь 2014'!J189+'СВОД 2014'!N189</f>
        <v>0</v>
      </c>
      <c r="P189" s="7">
        <f>'Декабрь 2014'!J189+'СВОД 2014'!O189</f>
        <v>0</v>
      </c>
      <c r="Q189" s="74">
        <f>D189+'Январь 2014'!H189+'Февраль 2014'!H189+'Март 2014'!H189+'Апрель 2014'!H189+'Май 2014'!H189+'Июнь 2014'!H189+'Июль 2014'!H189+'Август 2014'!H189+'Сентябрь 2014'!H189+'Октябрь 2014'!H189+'Ноябрь 2014'!H189+'Декабрь 2014'!H189</f>
        <v>0</v>
      </c>
      <c r="R189" s="74">
        <f>'Январь 2014'!I189+'Февраль 2014'!I189+'Март 2014'!I189+'Апрель 2014'!I189+'Май 2014'!I189+'Июнь 2014'!I189+'Июль 2014'!I189+'Август 2014'!I189+'Сентябрь 2014'!I189+'Октябрь 2014'!I189+'Ноябрь 2014'!I189+'Декабрь 2014'!I189</f>
        <v>0</v>
      </c>
      <c r="S189" s="74">
        <f>'Январь 2014'!F189+'Февраль 2014'!F189+'Март 2014'!F189+'Апрель 2014'!F189+'Май 2014'!F189+'Июнь 2014'!F189+'Июль 2014'!F189+'Август 2014'!F189+'Сентябрь 2014'!F189+'Октябрь 2014'!F189+'Ноябрь 2014'!F189+'Декабрь 2014'!F189</f>
        <v>0</v>
      </c>
      <c r="T189" s="74">
        <f t="shared" si="6"/>
        <v>0</v>
      </c>
      <c r="U189" s="113">
        <f t="shared" si="7"/>
        <v>0</v>
      </c>
    </row>
    <row r="190" spans="1:21" ht="15.95" customHeight="1" x14ac:dyDescent="0.25">
      <c r="A190" s="81" t="s">
        <v>8</v>
      </c>
      <c r="B190" s="2">
        <v>161</v>
      </c>
      <c r="C190" s="18"/>
      <c r="D190" s="107">
        <f>'СВОД 2013'!N185</f>
        <v>3355.7800000000007</v>
      </c>
      <c r="E190" s="7">
        <f>'Январь 2014'!J190+'СВОД 2014'!D190</f>
        <v>3355.7800000000007</v>
      </c>
      <c r="F190" s="7">
        <f>'Февраль 2014'!J190+'СВОД 2014'!E190</f>
        <v>3355.7800000000007</v>
      </c>
      <c r="G190" s="7">
        <f>'Март 2014'!J190+'СВОД 2014'!F190</f>
        <v>3355.7800000000007</v>
      </c>
      <c r="H190" s="7">
        <f>'Апрель 2014'!J190+'СВОД 2014'!G190</f>
        <v>3403.5900000000006</v>
      </c>
      <c r="I190" s="7">
        <f>'Май 2014'!J190+'СВОД 2014'!H190</f>
        <v>3403.5900000000006</v>
      </c>
      <c r="J190" s="7">
        <f>'Июнь 2014'!J190+'СВОД 2014'!I190</f>
        <v>3403.5900000000006</v>
      </c>
      <c r="K190" s="7">
        <f>'Июль 2014'!J190+'СВОД 2014'!J190</f>
        <v>3411.5800000000004</v>
      </c>
      <c r="L190" s="7">
        <f>'Август 2014'!J190+'СВОД 2014'!K190</f>
        <v>9.3200000000001637</v>
      </c>
      <c r="M190" s="7">
        <f>'Сентябрь 2014'!J190+'СВОД 2014'!L190</f>
        <v>34.09000000000016</v>
      </c>
      <c r="N190" s="7">
        <f>'Октябрь 2014'!J190+'СВОД 2014'!M190</f>
        <v>173.99000000000018</v>
      </c>
      <c r="O190" s="7">
        <f>'Ноябрь 2014'!J190+'СВОД 2014'!N190</f>
        <v>173.99000000000018</v>
      </c>
      <c r="P190" s="7">
        <f>'Декабрь 2014'!J190+'СВОД 2014'!O190</f>
        <v>173.99000000000018</v>
      </c>
      <c r="Q190" s="74">
        <f>D190+'Январь 2014'!H190+'Февраль 2014'!H190+'Март 2014'!H190+'Апрель 2014'!H190+'Май 2014'!H190+'Июнь 2014'!H190+'Июль 2014'!H190+'Август 2014'!H190+'Сентябрь 2014'!H190+'Октябрь 2014'!H190+'Ноябрь 2014'!H190+'Декабрь 2014'!H190</f>
        <v>3577.5800000000004</v>
      </c>
      <c r="R190" s="74">
        <f>'Январь 2014'!I190+'Февраль 2014'!I190+'Март 2014'!I190+'Апрель 2014'!I190+'Май 2014'!I190+'Июнь 2014'!I190+'Июль 2014'!I190+'Август 2014'!I190+'Сентябрь 2014'!I190+'Октябрь 2014'!I190+'Ноябрь 2014'!I190+'Декабрь 2014'!I190</f>
        <v>3403.59</v>
      </c>
      <c r="S190" s="74">
        <f>'Январь 2014'!F190+'Февраль 2014'!F190+'Март 2014'!F190+'Апрель 2014'!F190+'Май 2014'!F190+'Июнь 2014'!F190+'Июль 2014'!F190+'Август 2014'!F190+'Сентябрь 2014'!F190+'Октябрь 2014'!F190+'Ноябрь 2014'!F190+'Декабрь 2014'!F190</f>
        <v>71.900000000000091</v>
      </c>
      <c r="T190" s="74">
        <f t="shared" si="6"/>
        <v>173.99000000000024</v>
      </c>
      <c r="U190" s="113">
        <f t="shared" si="7"/>
        <v>0</v>
      </c>
    </row>
    <row r="191" spans="1:21" ht="15.95" customHeight="1" x14ac:dyDescent="0.25">
      <c r="A191" s="81" t="s">
        <v>94</v>
      </c>
      <c r="B191" s="2">
        <v>162</v>
      </c>
      <c r="C191" s="18"/>
      <c r="D191" s="107">
        <f>'СВОД 2013'!N186</f>
        <v>0</v>
      </c>
      <c r="E191" s="7">
        <f>'Январь 2014'!J191+'СВОД 2014'!D191</f>
        <v>0</v>
      </c>
      <c r="F191" s="7">
        <f>'Февраль 2014'!J191+'СВОД 2014'!E191</f>
        <v>0</v>
      </c>
      <c r="G191" s="7">
        <f>'Март 2014'!J191+'СВОД 2014'!F191</f>
        <v>0</v>
      </c>
      <c r="H191" s="7">
        <f>'Апрель 2014'!J191+'СВОД 2014'!G191</f>
        <v>0</v>
      </c>
      <c r="I191" s="7">
        <f>'Май 2014'!J191+'СВОД 2014'!H191</f>
        <v>0</v>
      </c>
      <c r="J191" s="7">
        <f>'Июнь 2014'!J191+'СВОД 2014'!I191</f>
        <v>0</v>
      </c>
      <c r="K191" s="7">
        <f>'Июль 2014'!J191+'СВОД 2014'!J191</f>
        <v>0</v>
      </c>
      <c r="L191" s="7">
        <f>'Август 2014'!J191+'СВОД 2014'!K191</f>
        <v>0</v>
      </c>
      <c r="M191" s="7">
        <f>'Сентябрь 2014'!J191+'СВОД 2014'!L191</f>
        <v>0</v>
      </c>
      <c r="N191" s="7">
        <f>'Октябрь 2014'!J191+'СВОД 2014'!M191</f>
        <v>0</v>
      </c>
      <c r="O191" s="7">
        <f>'Ноябрь 2014'!J191+'СВОД 2014'!N191</f>
        <v>0</v>
      </c>
      <c r="P191" s="7">
        <f>'Декабрь 2014'!J191+'СВОД 2014'!O191</f>
        <v>0</v>
      </c>
      <c r="Q191" s="74">
        <f>D191+'Январь 2014'!H191+'Февраль 2014'!H191+'Март 2014'!H191+'Апрель 2014'!H191+'Май 2014'!H191+'Июнь 2014'!H191+'Июль 2014'!H191+'Август 2014'!H191+'Сентябрь 2014'!H191+'Октябрь 2014'!H191+'Ноябрь 2014'!H191+'Декабрь 2014'!H191</f>
        <v>0</v>
      </c>
      <c r="R191" s="74">
        <f>'Январь 2014'!I191+'Февраль 2014'!I191+'Март 2014'!I191+'Апрель 2014'!I191+'Май 2014'!I191+'Июнь 2014'!I191+'Июль 2014'!I191+'Август 2014'!I191+'Сентябрь 2014'!I191+'Октябрь 2014'!I191+'Ноябрь 2014'!I191+'Декабрь 2014'!I191</f>
        <v>0</v>
      </c>
      <c r="S191" s="74">
        <f>'Январь 2014'!F191+'Февраль 2014'!F191+'Март 2014'!F191+'Апрель 2014'!F191+'Май 2014'!F191+'Июнь 2014'!F191+'Июль 2014'!F191+'Август 2014'!F191+'Сентябрь 2014'!F191+'Октябрь 2014'!F191+'Ноябрь 2014'!F191+'Декабрь 2014'!F191</f>
        <v>0</v>
      </c>
      <c r="T191" s="74">
        <f t="shared" si="6"/>
        <v>0</v>
      </c>
      <c r="U191" s="113">
        <f t="shared" si="7"/>
        <v>0</v>
      </c>
    </row>
    <row r="192" spans="1:21" ht="15.95" customHeight="1" x14ac:dyDescent="0.25">
      <c r="A192" s="81" t="s">
        <v>95</v>
      </c>
      <c r="B192" s="2">
        <v>163</v>
      </c>
      <c r="C192" s="18"/>
      <c r="D192" s="107">
        <f>'СВОД 2013'!N187</f>
        <v>0</v>
      </c>
      <c r="E192" s="7">
        <f>'Январь 2014'!J192+'СВОД 2014'!D192</f>
        <v>0</v>
      </c>
      <c r="F192" s="7">
        <f>'Февраль 2014'!J192+'СВОД 2014'!E192</f>
        <v>0</v>
      </c>
      <c r="G192" s="7">
        <f>'Март 2014'!J192+'СВОД 2014'!F192</f>
        <v>0</v>
      </c>
      <c r="H192" s="7">
        <f>'Апрель 2014'!J192+'СВОД 2014'!G192</f>
        <v>0</v>
      </c>
      <c r="I192" s="7">
        <f>'Май 2014'!J192+'СВОД 2014'!H192</f>
        <v>0</v>
      </c>
      <c r="J192" s="7">
        <f>'Июнь 2014'!J192+'СВОД 2014'!I192</f>
        <v>0</v>
      </c>
      <c r="K192" s="7">
        <f>'Июль 2014'!J192+'СВОД 2014'!J192</f>
        <v>23.26</v>
      </c>
      <c r="L192" s="7">
        <f>'Август 2014'!J192+'СВОД 2014'!K192</f>
        <v>23.26</v>
      </c>
      <c r="M192" s="7">
        <f>'Сентябрь 2014'!J192+'СВОД 2014'!L192</f>
        <v>23.630000000000003</v>
      </c>
      <c r="N192" s="7">
        <f>'Октябрь 2014'!J192+'СВОД 2014'!M192</f>
        <v>31.1</v>
      </c>
      <c r="O192" s="7">
        <f>'Ноябрь 2014'!J192+'СВОД 2014'!N192</f>
        <v>31.1</v>
      </c>
      <c r="P192" s="7">
        <f>'Декабрь 2014'!J192+'СВОД 2014'!O192</f>
        <v>31.1</v>
      </c>
      <c r="Q192" s="74">
        <f>D192+'Январь 2014'!H192+'Февраль 2014'!H192+'Март 2014'!H192+'Апрель 2014'!H192+'Май 2014'!H192+'Июнь 2014'!H192+'Июль 2014'!H192+'Август 2014'!H192+'Сентябрь 2014'!H192+'Октябрь 2014'!H192+'Ноябрь 2014'!H192+'Декабрь 2014'!H192</f>
        <v>31.1</v>
      </c>
      <c r="R192" s="74">
        <f>'Январь 2014'!I192+'Февраль 2014'!I192+'Март 2014'!I192+'Апрель 2014'!I192+'Май 2014'!I192+'Июнь 2014'!I192+'Июль 2014'!I192+'Август 2014'!I192+'Сентябрь 2014'!I192+'Октябрь 2014'!I192+'Ноябрь 2014'!I192+'Декабрь 2014'!I192</f>
        <v>0</v>
      </c>
      <c r="S192" s="74">
        <f>'Январь 2014'!F192+'Февраль 2014'!F192+'Март 2014'!F192+'Апрель 2014'!F192+'Май 2014'!F192+'Июнь 2014'!F192+'Июль 2014'!F192+'Август 2014'!F192+'Сентябрь 2014'!F192+'Октябрь 2014'!F192+'Ноябрь 2014'!F192+'Декабрь 2014'!F192</f>
        <v>10.01</v>
      </c>
      <c r="T192" s="74">
        <f t="shared" si="6"/>
        <v>31.1</v>
      </c>
      <c r="U192" s="113">
        <f t="shared" si="7"/>
        <v>0</v>
      </c>
    </row>
    <row r="193" spans="1:21" ht="15.95" customHeight="1" x14ac:dyDescent="0.25">
      <c r="A193" s="81" t="s">
        <v>175</v>
      </c>
      <c r="B193" s="2">
        <v>164</v>
      </c>
      <c r="C193" s="18"/>
      <c r="D193" s="107">
        <f>'СВОД 2013'!N188</f>
        <v>0</v>
      </c>
      <c r="E193" s="7">
        <f>'Январь 2014'!J193+'СВОД 2014'!D193</f>
        <v>0</v>
      </c>
      <c r="F193" s="7">
        <f>'Февраль 2014'!J193+'СВОД 2014'!E193</f>
        <v>0</v>
      </c>
      <c r="G193" s="7">
        <f>'Март 2014'!J193+'СВОД 2014'!F193</f>
        <v>0</v>
      </c>
      <c r="H193" s="7">
        <f>'Апрель 2014'!J193+'СВОД 2014'!G193</f>
        <v>0</v>
      </c>
      <c r="I193" s="7">
        <f>'Май 2014'!J193+'СВОД 2014'!H193</f>
        <v>0</v>
      </c>
      <c r="J193" s="7">
        <f>'Июнь 2014'!J193+'СВОД 2014'!I193</f>
        <v>0</v>
      </c>
      <c r="K193" s="7">
        <f>'Июль 2014'!J193+'СВОД 2014'!J193</f>
        <v>0</v>
      </c>
      <c r="L193" s="7">
        <f>'Август 2014'!J193+'СВОД 2014'!K193</f>
        <v>0</v>
      </c>
      <c r="M193" s="7">
        <f>'Сентябрь 2014'!J193+'СВОД 2014'!L193</f>
        <v>5.21</v>
      </c>
      <c r="N193" s="7">
        <f>'Октябрь 2014'!J193+'СВОД 2014'!M193</f>
        <v>47.49</v>
      </c>
      <c r="O193" s="7">
        <f>'Ноябрь 2014'!J193+'СВОД 2014'!N193</f>
        <v>47.49</v>
      </c>
      <c r="P193" s="7">
        <f>'Декабрь 2014'!J193+'СВОД 2014'!O193</f>
        <v>47.49</v>
      </c>
      <c r="Q193" s="74">
        <f>D193+'Январь 2014'!H193+'Февраль 2014'!H193+'Март 2014'!H193+'Апрель 2014'!H193+'Май 2014'!H193+'Июнь 2014'!H193+'Июль 2014'!H193+'Август 2014'!H193+'Сентябрь 2014'!H193+'Октябрь 2014'!H193+'Ноябрь 2014'!H193+'Декабрь 2014'!H193</f>
        <v>52.58</v>
      </c>
      <c r="R193" s="74">
        <f>'Январь 2014'!I193+'Февраль 2014'!I193+'Март 2014'!I193+'Апрель 2014'!I193+'Май 2014'!I193+'Июнь 2014'!I193+'Июль 2014'!I193+'Август 2014'!I193+'Сентябрь 2014'!I193+'Октябрь 2014'!I193+'Ноябрь 2014'!I193+'Декабрь 2014'!I193</f>
        <v>5.09</v>
      </c>
      <c r="S193" s="74">
        <f>'Январь 2014'!F193+'Февраль 2014'!F193+'Март 2014'!F193+'Апрель 2014'!F193+'Май 2014'!F193+'Июнь 2014'!F193+'Июль 2014'!F193+'Август 2014'!F193+'Сентябрь 2014'!F193+'Октябрь 2014'!F193+'Ноябрь 2014'!F193+'Декабрь 2014'!F193</f>
        <v>16.96</v>
      </c>
      <c r="T193" s="74">
        <f t="shared" si="6"/>
        <v>47.489999999999995</v>
      </c>
      <c r="U193" s="113">
        <f t="shared" si="7"/>
        <v>0</v>
      </c>
    </row>
    <row r="194" spans="1:21" ht="15.95" customHeight="1" x14ac:dyDescent="0.25">
      <c r="A194" s="81" t="s">
        <v>96</v>
      </c>
      <c r="B194" s="2">
        <v>165</v>
      </c>
      <c r="C194" s="18"/>
      <c r="D194" s="107">
        <f>'СВОД 2013'!N189</f>
        <v>0</v>
      </c>
      <c r="E194" s="7">
        <f>'Январь 2014'!J194+'СВОД 2014'!D194</f>
        <v>0</v>
      </c>
      <c r="F194" s="7">
        <f>'Февраль 2014'!J194+'СВОД 2014'!E194</f>
        <v>0</v>
      </c>
      <c r="G194" s="7">
        <f>'Март 2014'!J194+'СВОД 2014'!F194</f>
        <v>0</v>
      </c>
      <c r="H194" s="7">
        <f>'Апрель 2014'!J194+'СВОД 2014'!G194</f>
        <v>0</v>
      </c>
      <c r="I194" s="7">
        <f>'Май 2014'!J194+'СВОД 2014'!H194</f>
        <v>0</v>
      </c>
      <c r="J194" s="7">
        <f>'Июнь 2014'!J194+'СВОД 2014'!I194</f>
        <v>0</v>
      </c>
      <c r="K194" s="7">
        <f>'Июль 2014'!J194+'СВОД 2014'!J194</f>
        <v>15.83</v>
      </c>
      <c r="L194" s="7">
        <f>'Август 2014'!J194+'СВОД 2014'!K194</f>
        <v>52.91</v>
      </c>
      <c r="M194" s="7">
        <f>'Сентябрь 2014'!J194+'СВОД 2014'!L194</f>
        <v>83.22999999999999</v>
      </c>
      <c r="N194" s="7">
        <f>'Октябрь 2014'!J194+'СВОД 2014'!M194</f>
        <v>-461.38</v>
      </c>
      <c r="O194" s="7">
        <f>'Ноябрь 2014'!J194+'СВОД 2014'!N194</f>
        <v>-461.38</v>
      </c>
      <c r="P194" s="7">
        <f>'Декабрь 2014'!J194+'СВОД 2014'!O194</f>
        <v>-461.38</v>
      </c>
      <c r="Q194" s="74">
        <f>D194+'Январь 2014'!H194+'Февраль 2014'!H194+'Март 2014'!H194+'Апрель 2014'!H194+'Май 2014'!H194+'Июнь 2014'!H194+'Июль 2014'!H194+'Август 2014'!H194+'Сентябрь 2014'!H194+'Октябрь 2014'!H194+'Ноябрь 2014'!H194+'Декабрь 2014'!H194</f>
        <v>538.62</v>
      </c>
      <c r="R194" s="74">
        <f>'Январь 2014'!I194+'Февраль 2014'!I194+'Март 2014'!I194+'Апрель 2014'!I194+'Май 2014'!I194+'Июнь 2014'!I194+'Июль 2014'!I194+'Август 2014'!I194+'Сентябрь 2014'!I194+'Октябрь 2014'!I194+'Ноябрь 2014'!I194+'Декабрь 2014'!I194</f>
        <v>1000</v>
      </c>
      <c r="S194" s="74">
        <f>'Январь 2014'!F194+'Февраль 2014'!F194+'Март 2014'!F194+'Апрель 2014'!F194+'Май 2014'!F194+'Июнь 2014'!F194+'Июль 2014'!F194+'Август 2014'!F194+'Сентябрь 2014'!F194+'Октябрь 2014'!F194+'Ноябрь 2014'!F194+'Декабрь 2014'!F194</f>
        <v>173.77</v>
      </c>
      <c r="T194" s="74">
        <f t="shared" si="6"/>
        <v>-461.38</v>
      </c>
      <c r="U194" s="113">
        <f t="shared" si="7"/>
        <v>0</v>
      </c>
    </row>
    <row r="195" spans="1:21" ht="15.95" customHeight="1" x14ac:dyDescent="0.25">
      <c r="A195" s="81" t="s">
        <v>97</v>
      </c>
      <c r="B195" s="2">
        <v>166</v>
      </c>
      <c r="C195" s="18"/>
      <c r="D195" s="107">
        <f>'СВОД 2013'!N190</f>
        <v>490</v>
      </c>
      <c r="E195" s="7">
        <f>'Январь 2014'!J195+'СВОД 2014'!D195</f>
        <v>497.92</v>
      </c>
      <c r="F195" s="7">
        <f>'Февраль 2014'!J195+'СВОД 2014'!E195</f>
        <v>541.18000000000006</v>
      </c>
      <c r="G195" s="7">
        <f>'Март 2014'!J195+'СВОД 2014'!F195</f>
        <v>665.92000000000007</v>
      </c>
      <c r="H195" s="7">
        <f>'Апрель 2014'!J195+'СВОД 2014'!G195</f>
        <v>814.06000000000006</v>
      </c>
      <c r="I195" s="7">
        <f>'Май 2014'!J195+'СВОД 2014'!H195</f>
        <v>876.40000000000009</v>
      </c>
      <c r="J195" s="7">
        <f>'Июнь 2014'!J195+'СВОД 2014'!I195</f>
        <v>1046.23</v>
      </c>
      <c r="K195" s="7">
        <f>'Июль 2014'!J195+'СВОД 2014'!J195</f>
        <v>1169.1100000000001</v>
      </c>
      <c r="L195" s="7">
        <f>'Август 2014'!J195+'СВОД 2014'!K195</f>
        <v>100.56000000000017</v>
      </c>
      <c r="M195" s="7">
        <f>'Сентябрь 2014'!J195+'СВОД 2014'!L195</f>
        <v>255.78000000000017</v>
      </c>
      <c r="N195" s="7">
        <f>'Октябрь 2014'!J195+'СВОД 2014'!M195</f>
        <v>526.50000000000023</v>
      </c>
      <c r="O195" s="7">
        <f>'Ноябрь 2014'!J195+'СВОД 2014'!N195</f>
        <v>526.50000000000023</v>
      </c>
      <c r="P195" s="7">
        <f>'Декабрь 2014'!J195+'СВОД 2014'!O195</f>
        <v>526.50000000000023</v>
      </c>
      <c r="Q195" s="74">
        <f>D195+'Январь 2014'!H195+'Февраль 2014'!H195+'Март 2014'!H195+'Апрель 2014'!H195+'Май 2014'!H195+'Июнь 2014'!H195+'Июль 2014'!H195+'Август 2014'!H195+'Сентябрь 2014'!H195+'Октябрь 2014'!H195+'Ноябрь 2014'!H195+'Декабрь 2014'!H195</f>
        <v>1726.5000000000002</v>
      </c>
      <c r="R195" s="74">
        <f>'Январь 2014'!I195+'Февраль 2014'!I195+'Март 2014'!I195+'Апрель 2014'!I195+'Май 2014'!I195+'Июнь 2014'!I195+'Июль 2014'!I195+'Август 2014'!I195+'Сентябрь 2014'!I195+'Октябрь 2014'!I195+'Ноябрь 2014'!I195+'Декабрь 2014'!I195</f>
        <v>1200</v>
      </c>
      <c r="S195" s="74">
        <f>'Январь 2014'!F195+'Февраль 2014'!F195+'Март 2014'!F195+'Апрель 2014'!F195+'Май 2014'!F195+'Июнь 2014'!F195+'Июль 2014'!F195+'Август 2014'!F195+'Сентябрь 2014'!F195+'Октябрь 2014'!F195+'Ноябрь 2014'!F195+'Декабрь 2014'!F195</f>
        <v>401.02</v>
      </c>
      <c r="T195" s="74">
        <f t="shared" si="6"/>
        <v>526.50000000000023</v>
      </c>
      <c r="U195" s="113">
        <f t="shared" si="7"/>
        <v>0</v>
      </c>
    </row>
    <row r="196" spans="1:21" ht="15.95" customHeight="1" x14ac:dyDescent="0.25">
      <c r="A196" s="81" t="s">
        <v>98</v>
      </c>
      <c r="B196" s="2">
        <v>167</v>
      </c>
      <c r="C196" s="18"/>
      <c r="D196" s="107">
        <f>'СВОД 2013'!N191</f>
        <v>13.213200000000001</v>
      </c>
      <c r="E196" s="7">
        <f>'Январь 2014'!J196+'СВОД 2014'!D196</f>
        <v>13.213200000000001</v>
      </c>
      <c r="F196" s="7">
        <f>'Февраль 2014'!J196+'СВОД 2014'!E196</f>
        <v>13.213200000000001</v>
      </c>
      <c r="G196" s="7">
        <f>'Март 2014'!J196+'СВОД 2014'!F196</f>
        <v>18.793199999999999</v>
      </c>
      <c r="H196" s="7">
        <f>'Апрель 2014'!J196+'СВОД 2014'!G196</f>
        <v>30.973199999999999</v>
      </c>
      <c r="I196" s="7">
        <f>'Май 2014'!J196+'СВОД 2014'!H196</f>
        <v>-2968.6867999999999</v>
      </c>
      <c r="J196" s="7">
        <f>'Июнь 2014'!J196+'СВОД 2014'!I196</f>
        <v>-2899.1668</v>
      </c>
      <c r="K196" s="7">
        <f>'Июль 2014'!J196+'СВОД 2014'!J196</f>
        <v>-2748.3267999999998</v>
      </c>
      <c r="L196" s="7">
        <f>'Август 2014'!J196+'СВОД 2014'!K196</f>
        <v>-2614.8368</v>
      </c>
      <c r="M196" s="7">
        <f>'Сентябрь 2014'!J196+'СВОД 2014'!L196</f>
        <v>-2542.6668</v>
      </c>
      <c r="N196" s="7">
        <f>'Октябрь 2014'!J196+'СВОД 2014'!M196</f>
        <v>-2444.6768000000002</v>
      </c>
      <c r="O196" s="7">
        <f>'Ноябрь 2014'!J196+'СВОД 2014'!N196</f>
        <v>-2444.6768000000002</v>
      </c>
      <c r="P196" s="7">
        <f>'Декабрь 2014'!J196+'СВОД 2014'!O196</f>
        <v>-2444.6768000000002</v>
      </c>
      <c r="Q196" s="74">
        <f>D196+'Январь 2014'!H196+'Февраль 2014'!H196+'Март 2014'!H196+'Апрель 2014'!H196+'Май 2014'!H196+'Июнь 2014'!H196+'Июль 2014'!H196+'Август 2014'!H196+'Сентябрь 2014'!H196+'Октябрь 2014'!H196+'Ноябрь 2014'!H196+'Декабрь 2014'!H196</f>
        <v>555.32320000000004</v>
      </c>
      <c r="R196" s="74">
        <f>'Январь 2014'!I196+'Февраль 2014'!I196+'Март 2014'!I196+'Апрель 2014'!I196+'Май 2014'!I196+'Июнь 2014'!I196+'Июль 2014'!I196+'Август 2014'!I196+'Сентябрь 2014'!I196+'Октябрь 2014'!I196+'Ноябрь 2014'!I196+'Декабрь 2014'!I196</f>
        <v>3000</v>
      </c>
      <c r="S196" s="74">
        <f>'Январь 2014'!F196+'Февраль 2014'!F196+'Март 2014'!F196+'Апрель 2014'!F196+'Май 2014'!F196+'Июнь 2014'!F196+'Июль 2014'!F196+'Август 2014'!F196+'Сентябрь 2014'!F196+'Октябрь 2014'!F196+'Ноябрь 2014'!F196+'Декабрь 2014'!F196</f>
        <v>175.09</v>
      </c>
      <c r="T196" s="74">
        <f t="shared" si="6"/>
        <v>-2444.6768000000002</v>
      </c>
      <c r="U196" s="113">
        <f t="shared" si="7"/>
        <v>0</v>
      </c>
    </row>
    <row r="197" spans="1:21" ht="15.95" customHeight="1" x14ac:dyDescent="0.25">
      <c r="A197" s="81" t="s">
        <v>99</v>
      </c>
      <c r="B197" s="2">
        <v>168</v>
      </c>
      <c r="C197" s="18"/>
      <c r="D197" s="107">
        <f>'СВОД 2013'!N192</f>
        <v>0</v>
      </c>
      <c r="E197" s="7">
        <f>'Январь 2014'!J197+'СВОД 2014'!D197</f>
        <v>0</v>
      </c>
      <c r="F197" s="7">
        <f>'Февраль 2014'!J197+'СВОД 2014'!E197</f>
        <v>0</v>
      </c>
      <c r="G197" s="7">
        <f>'Март 2014'!J197+'СВОД 2014'!F197</f>
        <v>0</v>
      </c>
      <c r="H197" s="7">
        <f>'Апрель 2014'!J197+'СВОД 2014'!G197</f>
        <v>0</v>
      </c>
      <c r="I197" s="7">
        <f>'Май 2014'!J197+'СВОД 2014'!H197</f>
        <v>0</v>
      </c>
      <c r="J197" s="7">
        <f>'Июнь 2014'!J197+'СВОД 2014'!I197</f>
        <v>0</v>
      </c>
      <c r="K197" s="7">
        <f>'Июль 2014'!J197+'СВОД 2014'!J197</f>
        <v>0</v>
      </c>
      <c r="L197" s="7">
        <f>'Август 2014'!J197+'СВОД 2014'!K197</f>
        <v>0</v>
      </c>
      <c r="M197" s="7">
        <f>'Сентябрь 2014'!J197+'СВОД 2014'!L197</f>
        <v>0</v>
      </c>
      <c r="N197" s="7">
        <f>'Октябрь 2014'!J197+'СВОД 2014'!M197</f>
        <v>74.150000000000006</v>
      </c>
      <c r="O197" s="7">
        <f>'Ноябрь 2014'!J197+'СВОД 2014'!N197</f>
        <v>74.150000000000006</v>
      </c>
      <c r="P197" s="7">
        <f>'Декабрь 2014'!J197+'СВОД 2014'!O197</f>
        <v>74.150000000000006</v>
      </c>
      <c r="Q197" s="74">
        <f>D197+'Январь 2014'!H197+'Февраль 2014'!H197+'Март 2014'!H197+'Апрель 2014'!H197+'Май 2014'!H197+'Июнь 2014'!H197+'Июль 2014'!H197+'Август 2014'!H197+'Сентябрь 2014'!H197+'Октябрь 2014'!H197+'Ноябрь 2014'!H197+'Декабрь 2014'!H197</f>
        <v>74.150000000000006</v>
      </c>
      <c r="R197" s="74">
        <f>'Январь 2014'!I197+'Февраль 2014'!I197+'Март 2014'!I197+'Апрель 2014'!I197+'Май 2014'!I197+'Июнь 2014'!I197+'Июль 2014'!I197+'Август 2014'!I197+'Сентябрь 2014'!I197+'Октябрь 2014'!I197+'Ноябрь 2014'!I197+'Декабрь 2014'!I197</f>
        <v>0</v>
      </c>
      <c r="S197" s="74">
        <f>'Январь 2014'!F197+'Февраль 2014'!F197+'Март 2014'!F197+'Апрель 2014'!F197+'Май 2014'!F197+'Июнь 2014'!F197+'Июль 2014'!F197+'Август 2014'!F197+'Сентябрь 2014'!F197+'Октябрь 2014'!F197+'Ноябрь 2014'!F197+'Декабрь 2014'!F197</f>
        <v>23.919999999999998</v>
      </c>
      <c r="T197" s="74">
        <f t="shared" si="6"/>
        <v>74.150000000000006</v>
      </c>
      <c r="U197" s="113">
        <f t="shared" si="7"/>
        <v>0</v>
      </c>
    </row>
    <row r="198" spans="1:21" ht="15.95" customHeight="1" x14ac:dyDescent="0.25">
      <c r="A198" s="81" t="s">
        <v>100</v>
      </c>
      <c r="B198" s="2">
        <v>169</v>
      </c>
      <c r="C198" s="18"/>
      <c r="D198" s="107">
        <f>'СВОД 2013'!N193</f>
        <v>0</v>
      </c>
      <c r="E198" s="7">
        <f>'Январь 2014'!J198+'СВОД 2014'!D198</f>
        <v>0</v>
      </c>
      <c r="F198" s="7">
        <f>'Февраль 2014'!J198+'СВОД 2014'!E198</f>
        <v>0</v>
      </c>
      <c r="G198" s="7">
        <f>'Март 2014'!J198+'СВОД 2014'!F198</f>
        <v>0</v>
      </c>
      <c r="H198" s="7">
        <f>'Апрель 2014'!J198+'СВОД 2014'!G198</f>
        <v>0</v>
      </c>
      <c r="I198" s="7">
        <f>'Май 2014'!J198+'СВОД 2014'!H198</f>
        <v>0</v>
      </c>
      <c r="J198" s="7">
        <f>'Июнь 2014'!J198+'СВОД 2014'!I198</f>
        <v>0</v>
      </c>
      <c r="K198" s="7">
        <f>'Июль 2014'!J198+'СВОД 2014'!J198</f>
        <v>0</v>
      </c>
      <c r="L198" s="7">
        <f>'Август 2014'!J198+'СВОД 2014'!K198</f>
        <v>0</v>
      </c>
      <c r="M198" s="7">
        <f>'Сентябрь 2014'!J198+'СВОД 2014'!L198</f>
        <v>0</v>
      </c>
      <c r="N198" s="7">
        <f>'Октябрь 2014'!J198+'СВОД 2014'!M198</f>
        <v>0</v>
      </c>
      <c r="O198" s="7">
        <f>'Ноябрь 2014'!J198+'СВОД 2014'!N198</f>
        <v>0</v>
      </c>
      <c r="P198" s="7">
        <f>'Декабрь 2014'!J198+'СВОД 2014'!O198</f>
        <v>0</v>
      </c>
      <c r="Q198" s="74">
        <f>D198+'Январь 2014'!H198+'Февраль 2014'!H198+'Март 2014'!H198+'Апрель 2014'!H198+'Май 2014'!H198+'Июнь 2014'!H198+'Июль 2014'!H198+'Август 2014'!H198+'Сентябрь 2014'!H198+'Октябрь 2014'!H198+'Ноябрь 2014'!H198+'Декабрь 2014'!H198</f>
        <v>0</v>
      </c>
      <c r="R198" s="74">
        <f>'Январь 2014'!I198+'Февраль 2014'!I198+'Март 2014'!I198+'Апрель 2014'!I198+'Май 2014'!I198+'Июнь 2014'!I198+'Июль 2014'!I198+'Август 2014'!I198+'Сентябрь 2014'!I198+'Октябрь 2014'!I198+'Ноябрь 2014'!I198+'Декабрь 2014'!I198</f>
        <v>0</v>
      </c>
      <c r="S198" s="74">
        <f>'Январь 2014'!F198+'Февраль 2014'!F198+'Март 2014'!F198+'Апрель 2014'!F198+'Май 2014'!F198+'Июнь 2014'!F198+'Июль 2014'!F198+'Август 2014'!F198+'Сентябрь 2014'!F198+'Октябрь 2014'!F198+'Ноябрь 2014'!F198+'Декабрь 2014'!F198</f>
        <v>0</v>
      </c>
      <c r="T198" s="74">
        <f t="shared" si="6"/>
        <v>0</v>
      </c>
      <c r="U198" s="113">
        <f t="shared" si="7"/>
        <v>0</v>
      </c>
    </row>
    <row r="199" spans="1:21" ht="15.95" customHeight="1" x14ac:dyDescent="0.25">
      <c r="A199" s="81" t="s">
        <v>100</v>
      </c>
      <c r="B199" s="2">
        <v>169</v>
      </c>
      <c r="C199" s="3" t="s">
        <v>120</v>
      </c>
      <c r="D199" s="107">
        <f>'СВОД 2013'!N194</f>
        <v>0</v>
      </c>
      <c r="E199" s="7">
        <f>'Январь 2014'!J199+'СВОД 2014'!D199</f>
        <v>0</v>
      </c>
      <c r="F199" s="7">
        <f>'Февраль 2014'!J199+'СВОД 2014'!E199</f>
        <v>0</v>
      </c>
      <c r="G199" s="7">
        <f>'Март 2014'!J199+'СВОД 2014'!F199</f>
        <v>0</v>
      </c>
      <c r="H199" s="7">
        <f>'Апрель 2014'!J199+'СВОД 2014'!G199</f>
        <v>0</v>
      </c>
      <c r="I199" s="7">
        <f>'Май 2014'!J199+'СВОД 2014'!H199</f>
        <v>0</v>
      </c>
      <c r="J199" s="7">
        <f>'Июнь 2014'!J199+'СВОД 2014'!I199</f>
        <v>0</v>
      </c>
      <c r="K199" s="7">
        <f>'Июль 2014'!J199+'СВОД 2014'!J199</f>
        <v>0</v>
      </c>
      <c r="L199" s="7">
        <f>'Август 2014'!J199+'СВОД 2014'!K199</f>
        <v>0</v>
      </c>
      <c r="M199" s="7">
        <f>'Сентябрь 2014'!J199+'СВОД 2014'!L199</f>
        <v>0</v>
      </c>
      <c r="N199" s="7">
        <f>'Октябрь 2014'!J199+'СВОД 2014'!M199</f>
        <v>0</v>
      </c>
      <c r="O199" s="7">
        <f>'Ноябрь 2014'!J199+'СВОД 2014'!N199</f>
        <v>0</v>
      </c>
      <c r="P199" s="7">
        <f>'Декабрь 2014'!J199+'СВОД 2014'!O199</f>
        <v>0</v>
      </c>
      <c r="Q199" s="74">
        <f>D199+'Январь 2014'!H199+'Февраль 2014'!H199+'Март 2014'!H199+'Апрель 2014'!H199+'Май 2014'!H199+'Июнь 2014'!H199+'Июль 2014'!H199+'Август 2014'!H199+'Сентябрь 2014'!H199+'Октябрь 2014'!H199+'Ноябрь 2014'!H199+'Декабрь 2014'!H199</f>
        <v>0</v>
      </c>
      <c r="R199" s="74">
        <f>'Январь 2014'!I199+'Февраль 2014'!I199+'Март 2014'!I199+'Апрель 2014'!I199+'Май 2014'!I199+'Июнь 2014'!I199+'Июль 2014'!I199+'Август 2014'!I199+'Сентябрь 2014'!I199+'Октябрь 2014'!I199+'Ноябрь 2014'!I199+'Декабрь 2014'!I199</f>
        <v>0</v>
      </c>
      <c r="S199" s="74">
        <f>'Январь 2014'!F199+'Февраль 2014'!F199+'Март 2014'!F199+'Апрель 2014'!F199+'Май 2014'!F199+'Июнь 2014'!F199+'Июль 2014'!F199+'Август 2014'!F199+'Сентябрь 2014'!F199+'Октябрь 2014'!F199+'Ноябрь 2014'!F199+'Декабрь 2014'!F199</f>
        <v>0</v>
      </c>
      <c r="T199" s="74">
        <f t="shared" ref="T199:T216" si="8">Q199-R199</f>
        <v>0</v>
      </c>
      <c r="U199" s="113">
        <f t="shared" si="7"/>
        <v>0</v>
      </c>
    </row>
    <row r="200" spans="1:21" ht="15.95" customHeight="1" x14ac:dyDescent="0.25">
      <c r="A200" s="81"/>
      <c r="B200" s="2">
        <v>170</v>
      </c>
      <c r="C200" s="18"/>
      <c r="D200" s="107">
        <f>'СВОД 2013'!N195</f>
        <v>0</v>
      </c>
      <c r="E200" s="7">
        <f>'Январь 2014'!J200+'СВОД 2014'!D200</f>
        <v>0</v>
      </c>
      <c r="F200" s="7">
        <f>'Февраль 2014'!J200+'СВОД 2014'!E200</f>
        <v>0</v>
      </c>
      <c r="G200" s="7">
        <f>'Март 2014'!J200+'СВОД 2014'!F200</f>
        <v>0</v>
      </c>
      <c r="H200" s="7">
        <f>'Апрель 2014'!J200+'СВОД 2014'!G200</f>
        <v>0</v>
      </c>
      <c r="I200" s="7">
        <f>'Май 2014'!J200+'СВОД 2014'!H200</f>
        <v>0</v>
      </c>
      <c r="J200" s="7">
        <f>'Июнь 2014'!J200+'СВОД 2014'!I200</f>
        <v>0</v>
      </c>
      <c r="K200" s="7">
        <f>'Июль 2014'!J200+'СВОД 2014'!J200</f>
        <v>0</v>
      </c>
      <c r="L200" s="7">
        <f>'Август 2014'!J200+'СВОД 2014'!K200</f>
        <v>0</v>
      </c>
      <c r="M200" s="7">
        <f>'Сентябрь 2014'!J200+'СВОД 2014'!L200</f>
        <v>0</v>
      </c>
      <c r="N200" s="7">
        <f>'Октябрь 2014'!J200+'СВОД 2014'!M200</f>
        <v>0</v>
      </c>
      <c r="O200" s="7">
        <f>'Ноябрь 2014'!J200+'СВОД 2014'!N200</f>
        <v>0</v>
      </c>
      <c r="P200" s="7">
        <f>'Декабрь 2014'!J200+'СВОД 2014'!O200</f>
        <v>0</v>
      </c>
      <c r="Q200" s="74">
        <f>D200+'Январь 2014'!H200+'Февраль 2014'!H200+'Март 2014'!H200+'Апрель 2014'!H200+'Май 2014'!H200+'Июнь 2014'!H200+'Июль 2014'!H200+'Август 2014'!H200+'Сентябрь 2014'!H200+'Октябрь 2014'!H200+'Ноябрь 2014'!H200+'Декабрь 2014'!H200</f>
        <v>0</v>
      </c>
      <c r="R200" s="74">
        <f>'Январь 2014'!I200+'Февраль 2014'!I200+'Март 2014'!I200+'Апрель 2014'!I200+'Май 2014'!I200+'Июнь 2014'!I200+'Июль 2014'!I200+'Август 2014'!I200+'Сентябрь 2014'!I200+'Октябрь 2014'!I200+'Ноябрь 2014'!I200+'Декабрь 2014'!I200</f>
        <v>0</v>
      </c>
      <c r="S200" s="74">
        <f>'Январь 2014'!F200+'Февраль 2014'!F200+'Март 2014'!F200+'Апрель 2014'!F200+'Май 2014'!F200+'Июнь 2014'!F200+'Июль 2014'!F200+'Август 2014'!F200+'Сентябрь 2014'!F200+'Октябрь 2014'!F200+'Ноябрь 2014'!F200+'Декабрь 2014'!F200</f>
        <v>0</v>
      </c>
      <c r="T200" s="74">
        <f t="shared" si="8"/>
        <v>0</v>
      </c>
      <c r="U200" s="113">
        <f t="shared" si="7"/>
        <v>0</v>
      </c>
    </row>
    <row r="201" spans="1:21" ht="15.95" customHeight="1" x14ac:dyDescent="0.25">
      <c r="A201" s="81" t="s">
        <v>187</v>
      </c>
      <c r="B201" s="2">
        <v>171</v>
      </c>
      <c r="C201" s="18"/>
      <c r="D201" s="107">
        <f>'СВОД 2013'!N196</f>
        <v>0</v>
      </c>
      <c r="E201" s="7">
        <f>'Январь 2014'!J201+'СВОД 2014'!D201</f>
        <v>0</v>
      </c>
      <c r="F201" s="7">
        <f>'Февраль 2014'!J201+'СВОД 2014'!E201</f>
        <v>0</v>
      </c>
      <c r="G201" s="7">
        <f>'Март 2014'!J201+'СВОД 2014'!F201</f>
        <v>0</v>
      </c>
      <c r="H201" s="7">
        <f>'Апрель 2014'!J201+'СВОД 2014'!G201</f>
        <v>0</v>
      </c>
      <c r="I201" s="7">
        <f>'Май 2014'!J201+'СВОД 2014'!H201</f>
        <v>0</v>
      </c>
      <c r="J201" s="7">
        <f>'Июнь 2014'!J201+'СВОД 2014'!I201</f>
        <v>0</v>
      </c>
      <c r="K201" s="7">
        <f>'Июль 2014'!J201+'СВОД 2014'!J201</f>
        <v>0</v>
      </c>
      <c r="L201" s="7">
        <f>'Август 2014'!J201+'СВОД 2014'!K201</f>
        <v>0</v>
      </c>
      <c r="M201" s="7">
        <f>'Сентябрь 2014'!J201+'СВОД 2014'!L201</f>
        <v>0</v>
      </c>
      <c r="N201" s="7">
        <f>'Октябрь 2014'!J201+'СВОД 2014'!M201</f>
        <v>0</v>
      </c>
      <c r="O201" s="7">
        <f>'Ноябрь 2014'!J201+'СВОД 2014'!N201</f>
        <v>0</v>
      </c>
      <c r="P201" s="7">
        <f>'Декабрь 2014'!J201+'СВОД 2014'!O201</f>
        <v>0</v>
      </c>
      <c r="Q201" s="74">
        <f>D201+'Январь 2014'!H201+'Февраль 2014'!H201+'Март 2014'!H201+'Апрель 2014'!H201+'Май 2014'!H201+'Июнь 2014'!H201+'Июль 2014'!H201+'Август 2014'!H201+'Сентябрь 2014'!H201+'Октябрь 2014'!H201+'Ноябрь 2014'!H201+'Декабрь 2014'!H201</f>
        <v>0</v>
      </c>
      <c r="R201" s="74">
        <f>'Январь 2014'!I201+'Февраль 2014'!I201+'Март 2014'!I201+'Апрель 2014'!I201+'Май 2014'!I201+'Июнь 2014'!I201+'Июль 2014'!I201+'Август 2014'!I201+'Сентябрь 2014'!I201+'Октябрь 2014'!I201+'Ноябрь 2014'!I201+'Декабрь 2014'!I201</f>
        <v>0</v>
      </c>
      <c r="S201" s="74">
        <f>'Январь 2014'!F201+'Февраль 2014'!F201+'Март 2014'!F201+'Апрель 2014'!F201+'Май 2014'!F201+'Июнь 2014'!F201+'Июль 2014'!F201+'Август 2014'!F201+'Сентябрь 2014'!F201+'Октябрь 2014'!F201+'Ноябрь 2014'!F201+'Декабрь 2014'!F201</f>
        <v>0</v>
      </c>
      <c r="T201" s="74">
        <f t="shared" si="8"/>
        <v>0</v>
      </c>
      <c r="U201" s="113">
        <f t="shared" ref="U201:U216" si="9">T201-P201</f>
        <v>0</v>
      </c>
    </row>
    <row r="202" spans="1:21" ht="15.95" customHeight="1" x14ac:dyDescent="0.25">
      <c r="A202" s="81" t="s">
        <v>196</v>
      </c>
      <c r="B202" s="2">
        <v>172</v>
      </c>
      <c r="C202" s="18"/>
      <c r="D202" s="107">
        <f>'СВОД 2013'!N197</f>
        <v>0</v>
      </c>
      <c r="E202" s="7">
        <f>'Январь 2014'!J202+'СВОД 2014'!D202</f>
        <v>0</v>
      </c>
      <c r="F202" s="7">
        <f>'Февраль 2014'!J202+'СВОД 2014'!E202</f>
        <v>0</v>
      </c>
      <c r="G202" s="7">
        <f>'Март 2014'!J202+'СВОД 2014'!F202</f>
        <v>0</v>
      </c>
      <c r="H202" s="7">
        <f>'Апрель 2014'!J202+'СВОД 2014'!G202</f>
        <v>0</v>
      </c>
      <c r="I202" s="7">
        <f>'Май 2014'!J202+'СВОД 2014'!H202</f>
        <v>0</v>
      </c>
      <c r="J202" s="7">
        <f>'Июнь 2014'!J202+'СВОД 2014'!I202</f>
        <v>0</v>
      </c>
      <c r="K202" s="7">
        <f>'Июль 2014'!J202+'СВОД 2014'!J202</f>
        <v>0</v>
      </c>
      <c r="L202" s="7">
        <f>'Август 2014'!J202+'СВОД 2014'!K202</f>
        <v>0</v>
      </c>
      <c r="M202" s="7">
        <f>'Сентябрь 2014'!J202+'СВОД 2014'!L202</f>
        <v>71.459999999999994</v>
      </c>
      <c r="N202" s="7">
        <f>'Октябрь 2014'!J202+'СВОД 2014'!M202</f>
        <v>111.60999999999999</v>
      </c>
      <c r="O202" s="7">
        <f>'Ноябрь 2014'!J202+'СВОД 2014'!N202</f>
        <v>111.60999999999999</v>
      </c>
      <c r="P202" s="7">
        <f>'Декабрь 2014'!J202+'СВОД 2014'!O202</f>
        <v>111.60999999999999</v>
      </c>
      <c r="Q202" s="74">
        <f>D202+'Январь 2014'!H202+'Февраль 2014'!H202+'Март 2014'!H202+'Апрель 2014'!H202+'Май 2014'!H202+'Июнь 2014'!H202+'Июль 2014'!H202+'Август 2014'!H202+'Сентябрь 2014'!H202+'Октябрь 2014'!H202+'Ноябрь 2014'!H202+'Декабрь 2014'!H202</f>
        <v>111.60999999999999</v>
      </c>
      <c r="R202" s="74">
        <f>'Январь 2014'!I202+'Февраль 2014'!I202+'Март 2014'!I202+'Апрель 2014'!I202+'Май 2014'!I202+'Июнь 2014'!I202+'Июль 2014'!I202+'Август 2014'!I202+'Сентябрь 2014'!I202+'Октябрь 2014'!I202+'Ноябрь 2014'!I202+'Декабрь 2014'!I202</f>
        <v>0</v>
      </c>
      <c r="S202" s="74">
        <f>'Январь 2014'!F202+'Февраль 2014'!F202+'Март 2014'!F202+'Апрель 2014'!F202+'Май 2014'!F202+'Июнь 2014'!F202+'Июль 2014'!F202+'Август 2014'!F202+'Сентябрь 2014'!F202+'Октябрь 2014'!F202+'Ноябрь 2014'!F202+'Декабрь 2014'!F202</f>
        <v>36</v>
      </c>
      <c r="T202" s="74">
        <f t="shared" si="8"/>
        <v>111.60999999999999</v>
      </c>
      <c r="U202" s="113">
        <f t="shared" si="9"/>
        <v>0</v>
      </c>
    </row>
    <row r="203" spans="1:21" ht="15.95" customHeight="1" x14ac:dyDescent="0.25">
      <c r="A203" s="81" t="s">
        <v>182</v>
      </c>
      <c r="B203" s="2">
        <v>173</v>
      </c>
      <c r="C203" s="18"/>
      <c r="D203" s="107">
        <f>'СВОД 2013'!N198</f>
        <v>0</v>
      </c>
      <c r="E203" s="7">
        <f>'Январь 2014'!J203+'СВОД 2014'!D203</f>
        <v>0</v>
      </c>
      <c r="F203" s="7">
        <f>'Февраль 2014'!J203+'СВОД 2014'!E203</f>
        <v>0</v>
      </c>
      <c r="G203" s="7">
        <f>'Март 2014'!J203+'СВОД 2014'!F203</f>
        <v>0</v>
      </c>
      <c r="H203" s="7">
        <f>'Апрель 2014'!J203+'СВОД 2014'!G203</f>
        <v>236.4</v>
      </c>
      <c r="I203" s="7">
        <f>'Май 2014'!J203+'СВОД 2014'!H203</f>
        <v>274.53000000000003</v>
      </c>
      <c r="J203" s="7">
        <f>'Июнь 2014'!J203+'СВОД 2014'!I203</f>
        <v>337.05</v>
      </c>
      <c r="K203" s="7">
        <f>'Июль 2014'!J203+'СВОД 2014'!J203</f>
        <v>835.09</v>
      </c>
      <c r="L203" s="7">
        <f>'Август 2014'!J203+'СВОД 2014'!K203</f>
        <v>1626.01</v>
      </c>
      <c r="M203" s="7">
        <f>'Сентябрь 2014'!J203+'СВОД 2014'!L203</f>
        <v>251.72999999999979</v>
      </c>
      <c r="N203" s="7">
        <f>'Октябрь 2014'!J203+'СВОД 2014'!M203</f>
        <v>2527.4399999999996</v>
      </c>
      <c r="O203" s="7">
        <f>'Ноябрь 2014'!J203+'СВОД 2014'!N203</f>
        <v>2527.4399999999996</v>
      </c>
      <c r="P203" s="7">
        <f>'Декабрь 2014'!J203+'СВОД 2014'!O203</f>
        <v>2527.4399999999996</v>
      </c>
      <c r="Q203" s="74">
        <f>D203+'Январь 2014'!H203+'Февраль 2014'!H203+'Март 2014'!H203+'Апрель 2014'!H203+'Май 2014'!H203+'Июнь 2014'!H203+'Июль 2014'!H203+'Август 2014'!H203+'Сентябрь 2014'!H203+'Октябрь 2014'!H203+'Ноябрь 2014'!H203+'Декабрь 2014'!H203</f>
        <v>4454.1399999999994</v>
      </c>
      <c r="R203" s="74">
        <f>'Январь 2014'!I203+'Февраль 2014'!I203+'Март 2014'!I203+'Апрель 2014'!I203+'Май 2014'!I203+'Июнь 2014'!I203+'Июль 2014'!I203+'Август 2014'!I203+'Сентябрь 2014'!I203+'Октябрь 2014'!I203+'Ноябрь 2014'!I203+'Декабрь 2014'!I203</f>
        <v>1926.7</v>
      </c>
      <c r="S203" s="74">
        <f>'Январь 2014'!F203+'Февраль 2014'!F203+'Март 2014'!F203+'Апрель 2014'!F203+'Май 2014'!F203+'Июнь 2014'!F203+'Июль 2014'!F203+'Август 2014'!F203+'Сентябрь 2014'!F203+'Октябрь 2014'!F203+'Ноябрь 2014'!F203+'Декабрь 2014'!F203</f>
        <v>1439.22</v>
      </c>
      <c r="T203" s="74">
        <f t="shared" si="8"/>
        <v>2527.4399999999996</v>
      </c>
      <c r="U203" s="113">
        <f t="shared" si="9"/>
        <v>0</v>
      </c>
    </row>
    <row r="204" spans="1:21" ht="15.95" customHeight="1" x14ac:dyDescent="0.25">
      <c r="A204" s="81"/>
      <c r="B204" s="2">
        <v>174</v>
      </c>
      <c r="C204" s="18"/>
      <c r="D204" s="107">
        <f>'СВОД 2013'!N199</f>
        <v>0</v>
      </c>
      <c r="E204" s="7">
        <f>'Январь 2014'!J204+'СВОД 2014'!D204</f>
        <v>0</v>
      </c>
      <c r="F204" s="7">
        <f>'Февраль 2014'!J204+'СВОД 2014'!E204</f>
        <v>0</v>
      </c>
      <c r="G204" s="7">
        <f>'Март 2014'!J204+'СВОД 2014'!F204</f>
        <v>0</v>
      </c>
      <c r="H204" s="7">
        <f>'Апрель 2014'!J204+'СВОД 2014'!G204</f>
        <v>0</v>
      </c>
      <c r="I204" s="7">
        <f>'Май 2014'!J204+'СВОД 2014'!H204</f>
        <v>0</v>
      </c>
      <c r="J204" s="7">
        <f>'Июнь 2014'!J204+'СВОД 2014'!I204</f>
        <v>0</v>
      </c>
      <c r="K204" s="7">
        <f>'Июль 2014'!J204+'СВОД 2014'!J204</f>
        <v>0</v>
      </c>
      <c r="L204" s="7">
        <f>'Август 2014'!J204+'СВОД 2014'!K204</f>
        <v>0</v>
      </c>
      <c r="M204" s="7">
        <f>'Сентябрь 2014'!J204+'СВОД 2014'!L204</f>
        <v>0</v>
      </c>
      <c r="N204" s="7">
        <f>'Октябрь 2014'!J204+'СВОД 2014'!M204</f>
        <v>0</v>
      </c>
      <c r="O204" s="7">
        <f>'Ноябрь 2014'!J204+'СВОД 2014'!N204</f>
        <v>0</v>
      </c>
      <c r="P204" s="7">
        <f>'Декабрь 2014'!J204+'СВОД 2014'!O204</f>
        <v>0</v>
      </c>
      <c r="Q204" s="74">
        <f>D204+'Январь 2014'!H204+'Февраль 2014'!H204+'Март 2014'!H204+'Апрель 2014'!H204+'Май 2014'!H204+'Июнь 2014'!H204+'Июль 2014'!H204+'Август 2014'!H204+'Сентябрь 2014'!H204+'Октябрь 2014'!H204+'Ноябрь 2014'!H204+'Декабрь 2014'!H204</f>
        <v>0</v>
      </c>
      <c r="R204" s="74">
        <f>'Январь 2014'!I204+'Февраль 2014'!I204+'Март 2014'!I204+'Апрель 2014'!I204+'Май 2014'!I204+'Июнь 2014'!I204+'Июль 2014'!I204+'Август 2014'!I204+'Сентябрь 2014'!I204+'Октябрь 2014'!I204+'Ноябрь 2014'!I204+'Декабрь 2014'!I204</f>
        <v>0</v>
      </c>
      <c r="S204" s="74">
        <f>'Январь 2014'!F204+'Февраль 2014'!F204+'Март 2014'!F204+'Апрель 2014'!F204+'Май 2014'!F204+'Июнь 2014'!F204+'Июль 2014'!F204+'Август 2014'!F204+'Сентябрь 2014'!F204+'Октябрь 2014'!F204+'Ноябрь 2014'!F204+'Декабрь 2014'!F204</f>
        <v>0</v>
      </c>
      <c r="T204" s="74">
        <f t="shared" si="8"/>
        <v>0</v>
      </c>
      <c r="U204" s="113">
        <f t="shared" si="9"/>
        <v>0</v>
      </c>
    </row>
    <row r="205" spans="1:21" ht="15.95" customHeight="1" x14ac:dyDescent="0.25">
      <c r="A205" s="81" t="s">
        <v>101</v>
      </c>
      <c r="B205" s="2">
        <v>175</v>
      </c>
      <c r="C205" s="18"/>
      <c r="D205" s="107">
        <f>'СВОД 2013'!N200</f>
        <v>0</v>
      </c>
      <c r="E205" s="7">
        <f>'Январь 2014'!J205+'СВОД 2014'!D205</f>
        <v>0</v>
      </c>
      <c r="F205" s="7">
        <f>'Февраль 2014'!J205+'СВОД 2014'!E205</f>
        <v>0</v>
      </c>
      <c r="G205" s="7">
        <f>'Март 2014'!J205+'СВОД 2014'!F205</f>
        <v>0</v>
      </c>
      <c r="H205" s="7">
        <f>'Апрель 2014'!J205+'СВОД 2014'!G205</f>
        <v>0</v>
      </c>
      <c r="I205" s="7">
        <f>'Май 2014'!J205+'СВОД 2014'!H205</f>
        <v>0</v>
      </c>
      <c r="J205" s="7">
        <f>'Июнь 2014'!J205+'СВОД 2014'!I205</f>
        <v>0</v>
      </c>
      <c r="K205" s="7">
        <f>'Июль 2014'!J205+'СВОД 2014'!J205</f>
        <v>0</v>
      </c>
      <c r="L205" s="7">
        <f>'Август 2014'!J205+'СВОД 2014'!K205</f>
        <v>0</v>
      </c>
      <c r="M205" s="7">
        <f>'Сентябрь 2014'!J205+'СВОД 2014'!L205</f>
        <v>0</v>
      </c>
      <c r="N205" s="7">
        <f>'Октябрь 2014'!J205+'СВОД 2014'!M205</f>
        <v>0</v>
      </c>
      <c r="O205" s="7">
        <f>'Ноябрь 2014'!J205+'СВОД 2014'!N205</f>
        <v>0</v>
      </c>
      <c r="P205" s="7">
        <f>'Декабрь 2014'!J205+'СВОД 2014'!O205</f>
        <v>0</v>
      </c>
      <c r="Q205" s="74">
        <f>D205+'Январь 2014'!H205+'Февраль 2014'!H205+'Март 2014'!H205+'Апрель 2014'!H205+'Май 2014'!H205+'Июнь 2014'!H205+'Июль 2014'!H205+'Август 2014'!H205+'Сентябрь 2014'!H205+'Октябрь 2014'!H205+'Ноябрь 2014'!H205+'Декабрь 2014'!H205</f>
        <v>0</v>
      </c>
      <c r="R205" s="74">
        <f>'Январь 2014'!I205+'Февраль 2014'!I205+'Март 2014'!I205+'Апрель 2014'!I205+'Май 2014'!I205+'Июнь 2014'!I205+'Июль 2014'!I205+'Август 2014'!I205+'Сентябрь 2014'!I205+'Октябрь 2014'!I205+'Ноябрь 2014'!I205+'Декабрь 2014'!I205</f>
        <v>0</v>
      </c>
      <c r="S205" s="74">
        <f>'Январь 2014'!F205+'Февраль 2014'!F205+'Март 2014'!F205+'Апрель 2014'!F205+'Май 2014'!F205+'Июнь 2014'!F205+'Июль 2014'!F205+'Август 2014'!F205+'Сентябрь 2014'!F205+'Октябрь 2014'!F205+'Ноябрь 2014'!F205+'Декабрь 2014'!F205</f>
        <v>0</v>
      </c>
      <c r="T205" s="74">
        <f t="shared" si="8"/>
        <v>0</v>
      </c>
      <c r="U205" s="113">
        <f t="shared" si="9"/>
        <v>0</v>
      </c>
    </row>
    <row r="206" spans="1:21" ht="15.95" customHeight="1" x14ac:dyDescent="0.25">
      <c r="A206" s="81" t="s">
        <v>169</v>
      </c>
      <c r="B206" s="2">
        <v>176</v>
      </c>
      <c r="C206" s="18"/>
      <c r="D206" s="107">
        <f>'СВОД 2013'!N201</f>
        <v>0</v>
      </c>
      <c r="E206" s="7">
        <f>'Январь 2014'!J206+'СВОД 2014'!D206</f>
        <v>0</v>
      </c>
      <c r="F206" s="7">
        <f>'Февраль 2014'!J206+'СВОД 2014'!E206</f>
        <v>0</v>
      </c>
      <c r="G206" s="7">
        <f>'Март 2014'!J206+'СВОД 2014'!F206</f>
        <v>0</v>
      </c>
      <c r="H206" s="7">
        <f>'Апрель 2014'!J206+'СВОД 2014'!G206</f>
        <v>0</v>
      </c>
      <c r="I206" s="7">
        <f>'Май 2014'!J206+'СВОД 2014'!H206</f>
        <v>0</v>
      </c>
      <c r="J206" s="7">
        <f>'Июнь 2014'!J206+'СВОД 2014'!I206</f>
        <v>0</v>
      </c>
      <c r="K206" s="7">
        <f>'Июль 2014'!J206+'СВОД 2014'!J206</f>
        <v>0</v>
      </c>
      <c r="L206" s="7">
        <f>'Август 2014'!J206+'СВОД 2014'!K206</f>
        <v>0</v>
      </c>
      <c r="M206" s="7">
        <f>'Сентябрь 2014'!J206+'СВОД 2014'!L206</f>
        <v>0</v>
      </c>
      <c r="N206" s="7">
        <f>'Октябрь 2014'!J206+'СВОД 2014'!M206</f>
        <v>0</v>
      </c>
      <c r="O206" s="7">
        <f>'Ноябрь 2014'!J206+'СВОД 2014'!N206</f>
        <v>0</v>
      </c>
      <c r="P206" s="7">
        <f>'Декабрь 2014'!J206+'СВОД 2014'!O206</f>
        <v>0</v>
      </c>
      <c r="Q206" s="74">
        <f>D206+'Январь 2014'!H206+'Февраль 2014'!H206+'Март 2014'!H206+'Апрель 2014'!H206+'Май 2014'!H206+'Июнь 2014'!H206+'Июль 2014'!H206+'Август 2014'!H206+'Сентябрь 2014'!H206+'Октябрь 2014'!H206+'Ноябрь 2014'!H206+'Декабрь 2014'!H206</f>
        <v>0</v>
      </c>
      <c r="R206" s="74">
        <f>'Январь 2014'!I206+'Февраль 2014'!I206+'Март 2014'!I206+'Апрель 2014'!I206+'Май 2014'!I206+'Июнь 2014'!I206+'Июль 2014'!I206+'Август 2014'!I206+'Сентябрь 2014'!I206+'Октябрь 2014'!I206+'Ноябрь 2014'!I206+'Декабрь 2014'!I206</f>
        <v>0</v>
      </c>
      <c r="S206" s="74">
        <f>'Январь 2014'!F206+'Февраль 2014'!F206+'Март 2014'!F206+'Апрель 2014'!F206+'Май 2014'!F206+'Июнь 2014'!F206+'Июль 2014'!F206+'Август 2014'!F206+'Сентябрь 2014'!F206+'Октябрь 2014'!F206+'Ноябрь 2014'!F206+'Декабрь 2014'!F206</f>
        <v>0</v>
      </c>
      <c r="T206" s="74">
        <f t="shared" si="8"/>
        <v>0</v>
      </c>
      <c r="U206" s="113">
        <f t="shared" si="9"/>
        <v>0</v>
      </c>
    </row>
    <row r="207" spans="1:21" ht="15.95" customHeight="1" x14ac:dyDescent="0.25">
      <c r="A207" s="81" t="s">
        <v>102</v>
      </c>
      <c r="B207" s="2">
        <v>177</v>
      </c>
      <c r="C207" s="18"/>
      <c r="D207" s="107">
        <f>'СВОД 2013'!N202</f>
        <v>0</v>
      </c>
      <c r="E207" s="7">
        <f>'Январь 2014'!J207+'СВОД 2014'!D207</f>
        <v>0</v>
      </c>
      <c r="F207" s="7">
        <f>'Февраль 2014'!J207+'СВОД 2014'!E207</f>
        <v>0</v>
      </c>
      <c r="G207" s="7">
        <f>'Март 2014'!J207+'СВОД 2014'!F207</f>
        <v>0</v>
      </c>
      <c r="H207" s="7">
        <f>'Апрель 2014'!J207+'СВОД 2014'!G207</f>
        <v>0</v>
      </c>
      <c r="I207" s="7">
        <f>'Май 2014'!J207+'СВОД 2014'!H207</f>
        <v>289.11</v>
      </c>
      <c r="J207" s="7">
        <f>'Июнь 2014'!J207+'СВОД 2014'!I207</f>
        <v>1447.1</v>
      </c>
      <c r="K207" s="7">
        <f>'Июль 2014'!J207+'СВОД 2014'!J207</f>
        <v>991.44999999999993</v>
      </c>
      <c r="L207" s="7">
        <f>'Август 2014'!J207+'СВОД 2014'!K207</f>
        <v>160.09999999999991</v>
      </c>
      <c r="M207" s="7">
        <f>'Сентябрь 2014'!J207+'СВОД 2014'!L207</f>
        <v>556.08999999999992</v>
      </c>
      <c r="N207" s="7">
        <f>'Октябрь 2014'!J207+'СВОД 2014'!M207</f>
        <v>-243.06000000000006</v>
      </c>
      <c r="O207" s="7">
        <f>'Ноябрь 2014'!J207+'СВОД 2014'!N207</f>
        <v>-243.06000000000006</v>
      </c>
      <c r="P207" s="7">
        <f>'Декабрь 2014'!J207+'СВОД 2014'!O207</f>
        <v>-243.06000000000006</v>
      </c>
      <c r="Q207" s="74">
        <f>D207+'Январь 2014'!H207+'Февраль 2014'!H207+'Март 2014'!H207+'Апрель 2014'!H207+'Май 2014'!H207+'Июнь 2014'!H207+'Июль 2014'!H207+'Август 2014'!H207+'Сентябрь 2014'!H207+'Октябрь 2014'!H207+'Ноябрь 2014'!H207+'Декабрь 2014'!H207</f>
        <v>2256.94</v>
      </c>
      <c r="R207" s="74">
        <f>'Январь 2014'!I207+'Февраль 2014'!I207+'Март 2014'!I207+'Апрель 2014'!I207+'Май 2014'!I207+'Июнь 2014'!I207+'Июль 2014'!I207+'Август 2014'!I207+'Сентябрь 2014'!I207+'Октябрь 2014'!I207+'Ноябрь 2014'!I207+'Декабрь 2014'!I207</f>
        <v>2500</v>
      </c>
      <c r="S207" s="74">
        <f>'Январь 2014'!F207+'Февраль 2014'!F207+'Март 2014'!F207+'Апрель 2014'!F207+'Май 2014'!F207+'Июнь 2014'!F207+'Июль 2014'!F207+'Август 2014'!F207+'Сентябрь 2014'!F207+'Октябрь 2014'!F207+'Ноябрь 2014'!F207+'Декабрь 2014'!F207</f>
        <v>732.13</v>
      </c>
      <c r="T207" s="74">
        <f t="shared" si="8"/>
        <v>-243.05999999999995</v>
      </c>
      <c r="U207" s="113">
        <f t="shared" si="9"/>
        <v>0</v>
      </c>
    </row>
    <row r="208" spans="1:21" ht="15.95" customHeight="1" x14ac:dyDescent="0.25">
      <c r="A208" s="81" t="s">
        <v>186</v>
      </c>
      <c r="B208" s="2">
        <v>178</v>
      </c>
      <c r="C208" s="18"/>
      <c r="D208" s="107">
        <f>'СВОД 2013'!N203</f>
        <v>0</v>
      </c>
      <c r="E208" s="7">
        <f>'Январь 2014'!J208+'СВОД 2014'!D208</f>
        <v>0</v>
      </c>
      <c r="F208" s="7">
        <f>'Февраль 2014'!J208+'СВОД 2014'!E208</f>
        <v>0</v>
      </c>
      <c r="G208" s="7">
        <f>'Март 2014'!J208+'СВОД 2014'!F208</f>
        <v>0</v>
      </c>
      <c r="H208" s="7">
        <f>'Апрель 2014'!J208+'СВОД 2014'!G208</f>
        <v>2150.69</v>
      </c>
      <c r="I208" s="7">
        <f>'Май 2014'!J208+'СВОД 2014'!H208</f>
        <v>2196.23</v>
      </c>
      <c r="J208" s="7">
        <f>'Июнь 2014'!J208+'СВОД 2014'!I208</f>
        <v>1359.99</v>
      </c>
      <c r="K208" s="7">
        <f>'Июль 2014'!J208+'СВОД 2014'!J208</f>
        <v>5183.42</v>
      </c>
      <c r="L208" s="7">
        <f>'Август 2014'!J208+'СВОД 2014'!K208</f>
        <v>6268.7800000000007</v>
      </c>
      <c r="M208" s="7">
        <f>'Сентябрь 2014'!J208+'СВОД 2014'!L208</f>
        <v>8388.75</v>
      </c>
      <c r="N208" s="7">
        <f>'Октябрь 2014'!J208+'СВОД 2014'!M208</f>
        <v>23165.239999999998</v>
      </c>
      <c r="O208" s="7">
        <f>'Ноябрь 2014'!J208+'СВОД 2014'!N208</f>
        <v>23165.239999999998</v>
      </c>
      <c r="P208" s="7">
        <f>'Декабрь 2014'!J208+'СВОД 2014'!O208</f>
        <v>23165.239999999998</v>
      </c>
      <c r="Q208" s="74">
        <f>D208+'Январь 2014'!H208+'Февраль 2014'!H208+'Март 2014'!H208+'Апрель 2014'!H208+'Май 2014'!H208+'Июнь 2014'!H208+'Июль 2014'!H208+'Август 2014'!H208+'Сентябрь 2014'!H208+'Октябрь 2014'!H208+'Ноябрь 2014'!H208+'Декабрь 2014'!H208</f>
        <v>37340.639999999999</v>
      </c>
      <c r="R208" s="74">
        <f>'Январь 2014'!I208+'Февраль 2014'!I208+'Март 2014'!I208+'Апрель 2014'!I208+'Май 2014'!I208+'Июнь 2014'!I208+'Июль 2014'!I208+'Август 2014'!I208+'Сентябрь 2014'!I208+'Октябрь 2014'!I208+'Ноябрь 2014'!I208+'Декабрь 2014'!I208</f>
        <v>14175.4</v>
      </c>
      <c r="S208" s="74">
        <f>'Январь 2014'!F208+'Февраль 2014'!F208+'Март 2014'!F208+'Апрель 2014'!F208+'Май 2014'!F208+'Июнь 2014'!F208+'Июль 2014'!F208+'Август 2014'!F208+'Сентябрь 2014'!F208+'Октябрь 2014'!F208+'Ноябрь 2014'!F208+'Декабрь 2014'!F208</f>
        <v>12065.27</v>
      </c>
      <c r="T208" s="74">
        <f t="shared" si="8"/>
        <v>23165.239999999998</v>
      </c>
      <c r="U208" s="113">
        <f t="shared" si="9"/>
        <v>0</v>
      </c>
    </row>
    <row r="209" spans="1:21" ht="15.95" customHeight="1" x14ac:dyDescent="0.25">
      <c r="A209" s="81" t="s">
        <v>143</v>
      </c>
      <c r="B209" s="2">
        <v>178</v>
      </c>
      <c r="C209" s="3" t="s">
        <v>120</v>
      </c>
      <c r="D209" s="107">
        <f>'СВОД 2013'!N204</f>
        <v>0</v>
      </c>
      <c r="E209" s="7">
        <f>'Январь 2014'!J209+'СВОД 2014'!D209</f>
        <v>0</v>
      </c>
      <c r="F209" s="7">
        <f>'Февраль 2014'!J209+'СВОД 2014'!E209</f>
        <v>0</v>
      </c>
      <c r="G209" s="7">
        <f>'Март 2014'!J209+'СВОД 2014'!F209</f>
        <v>0</v>
      </c>
      <c r="H209" s="7">
        <f>'Апрель 2014'!J209+'СВОД 2014'!G209</f>
        <v>0</v>
      </c>
      <c r="I209" s="7">
        <f>'Май 2014'!J209+'СВОД 2014'!H209</f>
        <v>0</v>
      </c>
      <c r="J209" s="7">
        <f>'Июнь 2014'!J209+'СВОД 2014'!I209</f>
        <v>0</v>
      </c>
      <c r="K209" s="7">
        <f>'Июль 2014'!J209+'СВОД 2014'!J209</f>
        <v>0</v>
      </c>
      <c r="L209" s="7">
        <f>'Август 2014'!J209+'СВОД 2014'!K209</f>
        <v>0</v>
      </c>
      <c r="M209" s="7">
        <f>'Сентябрь 2014'!J209+'СВОД 2014'!L209</f>
        <v>1550.9</v>
      </c>
      <c r="N209" s="7">
        <f>'Октябрь 2014'!J209+'СВОД 2014'!M209</f>
        <v>5388.67</v>
      </c>
      <c r="O209" s="7">
        <f>'Ноябрь 2014'!J209+'СВОД 2014'!N209</f>
        <v>5388.67</v>
      </c>
      <c r="P209" s="7">
        <f>'Декабрь 2014'!J209+'СВОД 2014'!O209</f>
        <v>5388.67</v>
      </c>
      <c r="Q209" s="74">
        <f>D209+'Январь 2014'!H209+'Февраль 2014'!H209+'Март 2014'!H209+'Апрель 2014'!H209+'Май 2014'!H209+'Июнь 2014'!H209+'Июль 2014'!H209+'Август 2014'!H209+'Сентябрь 2014'!H209+'Октябрь 2014'!H209+'Ноябрь 2014'!H209+'Декабрь 2014'!H209</f>
        <v>5388.67</v>
      </c>
      <c r="R209" s="74">
        <f>'Январь 2014'!I209+'Февраль 2014'!I209+'Март 2014'!I209+'Апрель 2014'!I209+'Май 2014'!I209+'Июнь 2014'!I209+'Июль 2014'!I209+'Август 2014'!I209+'Сентябрь 2014'!I209+'Октябрь 2014'!I209+'Ноябрь 2014'!I209+'Декабрь 2014'!I209</f>
        <v>0</v>
      </c>
      <c r="S209" s="74">
        <f>'Январь 2014'!F209+'Февраль 2014'!F209+'Март 2014'!F209+'Апрель 2014'!F209+'Май 2014'!F209+'Июнь 2014'!F209+'Июль 2014'!F209+'Август 2014'!F209+'Сентябрь 2014'!F209+'Октябрь 2014'!F209+'Ноябрь 2014'!F209+'Декабрь 2014'!F209</f>
        <v>1738.2800000000002</v>
      </c>
      <c r="T209" s="74">
        <f t="shared" si="8"/>
        <v>5388.67</v>
      </c>
      <c r="U209" s="113">
        <f t="shared" si="9"/>
        <v>0</v>
      </c>
    </row>
    <row r="210" spans="1:21" ht="15.95" customHeight="1" x14ac:dyDescent="0.25">
      <c r="A210" s="81" t="s">
        <v>103</v>
      </c>
      <c r="B210" s="3">
        <v>179</v>
      </c>
      <c r="C210" s="18"/>
      <c r="D210" s="107">
        <f>'СВОД 2013'!N205</f>
        <v>0</v>
      </c>
      <c r="E210" s="7">
        <f>'Январь 2014'!J210+'СВОД 2014'!D210</f>
        <v>0</v>
      </c>
      <c r="F210" s="7">
        <f>'Февраль 2014'!J210+'СВОД 2014'!E210</f>
        <v>0</v>
      </c>
      <c r="G210" s="7">
        <f>'Март 2014'!J210+'СВОД 2014'!F210</f>
        <v>0</v>
      </c>
      <c r="H210" s="7">
        <f>'Апрель 2014'!J210+'СВОД 2014'!G210</f>
        <v>0</v>
      </c>
      <c r="I210" s="7">
        <f>'Май 2014'!J210+'СВОД 2014'!H210</f>
        <v>0</v>
      </c>
      <c r="J210" s="7">
        <f>'Июнь 2014'!J210+'СВОД 2014'!I210</f>
        <v>0</v>
      </c>
      <c r="K210" s="7">
        <f>'Июль 2014'!J210+'СВОД 2014'!J210</f>
        <v>0</v>
      </c>
      <c r="L210" s="7">
        <f>'Август 2014'!J210+'СВОД 2014'!K210</f>
        <v>0</v>
      </c>
      <c r="M210" s="7">
        <f>'Сентябрь 2014'!J210+'СВОД 2014'!L210</f>
        <v>0</v>
      </c>
      <c r="N210" s="7">
        <f>'Октябрь 2014'!J210+'СВОД 2014'!M210</f>
        <v>0</v>
      </c>
      <c r="O210" s="7">
        <f>'Ноябрь 2014'!J210+'СВОД 2014'!N210</f>
        <v>0</v>
      </c>
      <c r="P210" s="7">
        <f>'Декабрь 2014'!J210+'СВОД 2014'!O210</f>
        <v>0</v>
      </c>
      <c r="Q210" s="74">
        <f>D210+'Январь 2014'!H210+'Февраль 2014'!H210+'Март 2014'!H210+'Апрель 2014'!H210+'Май 2014'!H210+'Июнь 2014'!H210+'Июль 2014'!H210+'Август 2014'!H210+'Сентябрь 2014'!H210+'Октябрь 2014'!H210+'Ноябрь 2014'!H210+'Декабрь 2014'!H210</f>
        <v>0</v>
      </c>
      <c r="R210" s="74">
        <f>'Январь 2014'!I210+'Февраль 2014'!I210+'Март 2014'!I210+'Апрель 2014'!I210+'Май 2014'!I210+'Июнь 2014'!I210+'Июль 2014'!I210+'Август 2014'!I210+'Сентябрь 2014'!I210+'Октябрь 2014'!I210+'Ноябрь 2014'!I210+'Декабрь 2014'!I210</f>
        <v>0</v>
      </c>
      <c r="S210" s="74">
        <f>'Январь 2014'!F210+'Февраль 2014'!F210+'Март 2014'!F210+'Апрель 2014'!F210+'Май 2014'!F210+'Июнь 2014'!F210+'Июль 2014'!F210+'Август 2014'!F210+'Сентябрь 2014'!F210+'Октябрь 2014'!F210+'Ноябрь 2014'!F210+'Декабрь 2014'!F210</f>
        <v>0</v>
      </c>
      <c r="T210" s="74">
        <f t="shared" si="8"/>
        <v>0</v>
      </c>
      <c r="U210" s="113">
        <f t="shared" si="9"/>
        <v>0</v>
      </c>
    </row>
    <row r="211" spans="1:21" ht="15.95" customHeight="1" x14ac:dyDescent="0.25">
      <c r="A211" s="81" t="s">
        <v>8</v>
      </c>
      <c r="B211" s="2">
        <v>180</v>
      </c>
      <c r="C211" s="18"/>
      <c r="D211" s="107">
        <f>'СВОД 2013'!N206</f>
        <v>15712.27</v>
      </c>
      <c r="E211" s="7">
        <f>'Январь 2014'!J211+'СВОД 2014'!D211</f>
        <v>16373.66</v>
      </c>
      <c r="F211" s="7">
        <f>'Февраль 2014'!J211+'СВОД 2014'!E211</f>
        <v>16373.66</v>
      </c>
      <c r="G211" s="7">
        <f>'Март 2014'!J211+'СВОД 2014'!F211</f>
        <v>16373.66</v>
      </c>
      <c r="H211" s="7">
        <f>'Апрель 2014'!J211+'СВОД 2014'!G211</f>
        <v>16373.66</v>
      </c>
      <c r="I211" s="7">
        <f>'Май 2014'!J211+'СВОД 2014'!H211</f>
        <v>16373.66</v>
      </c>
      <c r="J211" s="7">
        <f>'Июнь 2014'!J211+'СВОД 2014'!I211</f>
        <v>16373.66</v>
      </c>
      <c r="K211" s="7">
        <f>'Июль 2014'!J211+'СВОД 2014'!J211</f>
        <v>389.21999999999935</v>
      </c>
      <c r="L211" s="7">
        <f>'Август 2014'!J211+'СВОД 2014'!K211</f>
        <v>961.85999999999933</v>
      </c>
      <c r="M211" s="7">
        <f>'Сентябрь 2014'!J211+'СВОД 2014'!L211</f>
        <v>1852.2099999999994</v>
      </c>
      <c r="N211" s="7">
        <f>'Октябрь 2014'!J211+'СВОД 2014'!M211</f>
        <v>4446.82</v>
      </c>
      <c r="O211" s="7">
        <f>'Ноябрь 2014'!J211+'СВОД 2014'!N211</f>
        <v>4446.82</v>
      </c>
      <c r="P211" s="7">
        <f>'Декабрь 2014'!J211+'СВОД 2014'!O211</f>
        <v>4446.82</v>
      </c>
      <c r="Q211" s="74">
        <f>D211+'Январь 2014'!H211+'Февраль 2014'!H211+'Март 2014'!H211+'Апрель 2014'!H211+'Май 2014'!H211+'Июнь 2014'!H211+'Июль 2014'!H211+'Август 2014'!H211+'Сентябрь 2014'!H211+'Октябрь 2014'!H211+'Ноябрь 2014'!H211+'Декабрь 2014'!H211</f>
        <v>20820.48</v>
      </c>
      <c r="R211" s="74">
        <f>'Январь 2014'!I211+'Февраль 2014'!I211+'Март 2014'!I211+'Апрель 2014'!I211+'Май 2014'!I211+'Июнь 2014'!I211+'Июль 2014'!I211+'Август 2014'!I211+'Сентябрь 2014'!I211+'Октябрь 2014'!I211+'Ноябрь 2014'!I211+'Декабрь 2014'!I211</f>
        <v>16373.66</v>
      </c>
      <c r="S211" s="74">
        <f>'Январь 2014'!F211+'Февраль 2014'!F211+'Март 2014'!F211+'Апрель 2014'!F211+'Май 2014'!F211+'Июнь 2014'!F211+'Июль 2014'!F211+'Август 2014'!F211+'Сентябрь 2014'!F211+'Октябрь 2014'!F211+'Ноябрь 2014'!F211+'Декабрь 2014'!F211</f>
        <v>1654.38</v>
      </c>
      <c r="T211" s="74">
        <f t="shared" si="8"/>
        <v>4446.82</v>
      </c>
      <c r="U211" s="113">
        <f t="shared" si="9"/>
        <v>0</v>
      </c>
    </row>
    <row r="212" spans="1:21" ht="15.95" customHeight="1" x14ac:dyDescent="0.25">
      <c r="A212" s="86" t="s">
        <v>104</v>
      </c>
      <c r="B212" s="2">
        <v>181</v>
      </c>
      <c r="C212" s="18"/>
      <c r="D212" s="107">
        <f>'СВОД 2013'!N207</f>
        <v>2.6208000000000005</v>
      </c>
      <c r="E212" s="7">
        <f>'Январь 2014'!J212+'СВОД 2014'!D212</f>
        <v>2.6208000000000005</v>
      </c>
      <c r="F212" s="7">
        <f>'Февраль 2014'!J212+'СВОД 2014'!E212</f>
        <v>2.6208000000000005</v>
      </c>
      <c r="G212" s="7">
        <f>'Март 2014'!J212+'СВОД 2014'!F212</f>
        <v>2.6208000000000005</v>
      </c>
      <c r="H212" s="7">
        <f>'Апрель 2014'!J212+'СВОД 2014'!G212</f>
        <v>3.6208000000000005</v>
      </c>
      <c r="I212" s="7">
        <f>'Май 2014'!J212+'СВОД 2014'!H212</f>
        <v>3.8908000000000005</v>
      </c>
      <c r="J212" s="7">
        <f>'Июнь 2014'!J212+'СВОД 2014'!I212</f>
        <v>3.8908000000000005</v>
      </c>
      <c r="K212" s="7">
        <f>'Июль 2014'!J212+'СВОД 2014'!J212</f>
        <v>70.910799999999995</v>
      </c>
      <c r="L212" s="7">
        <f>'Август 2014'!J212+'СВОД 2014'!K212</f>
        <v>347.0308</v>
      </c>
      <c r="M212" s="7">
        <f>'Сентябрь 2014'!J212+'СВОД 2014'!L212</f>
        <v>1349.6907999999999</v>
      </c>
      <c r="N212" s="7">
        <f>'Октябрь 2014'!J212+'СВОД 2014'!M212</f>
        <v>3172.8008</v>
      </c>
      <c r="O212" s="7">
        <f>'Ноябрь 2014'!J212+'СВОД 2014'!N212</f>
        <v>3172.8008</v>
      </c>
      <c r="P212" s="7">
        <f>'Декабрь 2014'!J212+'СВОД 2014'!O212</f>
        <v>3172.8008</v>
      </c>
      <c r="Q212" s="74">
        <f>D212+'Январь 2014'!H212+'Февраль 2014'!H212+'Март 2014'!H212+'Апрель 2014'!H212+'Май 2014'!H212+'Июнь 2014'!H212+'Июль 2014'!H212+'Август 2014'!H212+'Сентябрь 2014'!H212+'Октябрь 2014'!H212+'Ноябрь 2014'!H212+'Декабрь 2014'!H212</f>
        <v>4172.8008</v>
      </c>
      <c r="R212" s="74">
        <f>'Январь 2014'!I212+'Февраль 2014'!I212+'Март 2014'!I212+'Апрель 2014'!I212+'Май 2014'!I212+'Июнь 2014'!I212+'Июль 2014'!I212+'Август 2014'!I212+'Сентябрь 2014'!I212+'Октябрь 2014'!I212+'Ноябрь 2014'!I212+'Декабрь 2014'!I212</f>
        <v>1000</v>
      </c>
      <c r="S212" s="74">
        <f>'Январь 2014'!F212+'Февраль 2014'!F212+'Март 2014'!F212+'Апрель 2014'!F212+'Май 2014'!F212+'Июнь 2014'!F212+'Июль 2014'!F212+'Август 2014'!F212+'Сентябрь 2014'!F212+'Октябрь 2014'!F212+'Ноябрь 2014'!F212+'Декабрь 2014'!F212</f>
        <v>1345.45</v>
      </c>
      <c r="T212" s="74">
        <f t="shared" si="8"/>
        <v>3172.8008</v>
      </c>
      <c r="U212" s="113">
        <f t="shared" si="9"/>
        <v>0</v>
      </c>
    </row>
    <row r="213" spans="1:21" ht="15.95" customHeight="1" x14ac:dyDescent="0.25">
      <c r="A213" s="62" t="s">
        <v>127</v>
      </c>
      <c r="B213" s="56"/>
      <c r="C213" s="56"/>
      <c r="D213" s="107">
        <f>'СВОД 2013'!N208</f>
        <v>14905.639899999998</v>
      </c>
      <c r="E213" s="7">
        <f>'Январь 2014'!J213+'СВОД 2014'!D213</f>
        <v>19056.399899999997</v>
      </c>
      <c r="F213" s="7">
        <f>'Февраль 2014'!J213+'СВОД 2014'!E213</f>
        <v>22388.329899999997</v>
      </c>
      <c r="G213" s="7">
        <f>'Март 2014'!J213+'СВОД 2014'!F213</f>
        <v>26843.399899999997</v>
      </c>
      <c r="H213" s="7">
        <f>'Апрель 2014'!J213+'СВОД 2014'!G213</f>
        <v>30461.799899999998</v>
      </c>
      <c r="I213" s="7">
        <f>'Май 2014'!J213+'СВОД 2014'!H213</f>
        <v>30822.859899999999</v>
      </c>
      <c r="J213" s="7">
        <f>'Июнь 2014'!J213+'СВОД 2014'!I213</f>
        <v>31600.529899999998</v>
      </c>
      <c r="K213" s="7">
        <f>'Июль 2014'!J213+'СВОД 2014'!J213</f>
        <v>32618.119899999998</v>
      </c>
      <c r="L213" s="7">
        <f>'Август 2014'!J213+'СВОД 2014'!K213</f>
        <v>33680.399899999997</v>
      </c>
      <c r="M213" s="7">
        <f>'Сентябрь 2014'!J213+'СВОД 2014'!L213</f>
        <v>35319.149899999997</v>
      </c>
      <c r="N213" s="7">
        <f>'Октябрь 2014'!J213+'СВОД 2014'!M213</f>
        <v>37641.389899999995</v>
      </c>
      <c r="O213" s="7">
        <f>'Ноябрь 2014'!J213+'СВОД 2014'!N213</f>
        <v>37641.389899999995</v>
      </c>
      <c r="P213" s="7">
        <f>'Декабрь 2014'!J213+'СВОД 2014'!O213</f>
        <v>37641.389899999995</v>
      </c>
      <c r="Q213" s="74">
        <f>D213+'Январь 2014'!H213+'Февраль 2014'!H213+'Март 2014'!H213+'Апрель 2014'!H213+'Май 2014'!H213+'Июнь 2014'!H213+'Июль 2014'!H213+'Август 2014'!H213+'Сентябрь 2014'!H213+'Октябрь 2014'!H213+'Ноябрь 2014'!H213+'Декабрь 2014'!H213</f>
        <v>37641.389899999995</v>
      </c>
      <c r="R213" s="74">
        <f>'Январь 2014'!I213+'Февраль 2014'!I213+'Март 2014'!I213+'Апрель 2014'!I213+'Май 2014'!I213+'Июнь 2014'!I213+'Июль 2014'!I213+'Август 2014'!I213+'Сентябрь 2014'!I213+'Октябрь 2014'!I213+'Ноябрь 2014'!I213+'Декабрь 2014'!I213</f>
        <v>0</v>
      </c>
      <c r="S213" s="74">
        <f>'Январь 2014'!F213+'Февраль 2014'!F213+'Март 2014'!F213+'Апрель 2014'!F213+'Май 2014'!F213+'Июнь 2014'!F213+'Июль 2014'!F213+'Август 2014'!F213+'Сентябрь 2014'!F213+'Октябрь 2014'!F213+'Ноябрь 2014'!F213+'Декабрь 2014'!F213</f>
        <v>7425.92</v>
      </c>
      <c r="T213" s="74">
        <f t="shared" si="8"/>
        <v>37641.389899999995</v>
      </c>
      <c r="U213" s="113">
        <f t="shared" si="9"/>
        <v>0</v>
      </c>
    </row>
    <row r="214" spans="1:21" ht="15.95" customHeight="1" x14ac:dyDescent="0.25">
      <c r="A214" s="33" t="s">
        <v>140</v>
      </c>
      <c r="B214" s="20"/>
      <c r="C214" s="20"/>
      <c r="D214" s="107">
        <f>'СВОД 2013'!N209</f>
        <v>4727.41</v>
      </c>
      <c r="E214" s="7">
        <f>'Январь 2014'!J214+'СВОД 2014'!D214</f>
        <v>7713.36</v>
      </c>
      <c r="F214" s="7">
        <f>'Февраль 2014'!J214+'СВОД 2014'!E214</f>
        <v>9596</v>
      </c>
      <c r="G214" s="7">
        <f>'Март 2014'!J214+'СВОД 2014'!F214</f>
        <v>11342.39</v>
      </c>
      <c r="H214" s="7">
        <f>'Апрель 2014'!J214+'СВОД 2014'!G214</f>
        <v>13266.259999999998</v>
      </c>
      <c r="I214" s="7">
        <f>'Май 2014'!J214+'СВОД 2014'!H214</f>
        <v>13350.039999999999</v>
      </c>
      <c r="J214" s="7">
        <f>'Июнь 2014'!J214+'СВОД 2014'!I214</f>
        <v>13780.07</v>
      </c>
      <c r="K214" s="7">
        <f>'Июль 2014'!J214+'СВОД 2014'!J214</f>
        <v>13935.13</v>
      </c>
      <c r="L214" s="7">
        <f>'Август 2014'!J214+'СВОД 2014'!K214</f>
        <v>14440.009999999998</v>
      </c>
      <c r="M214" s="7">
        <f>'Сентябрь 2014'!J214+'СВОД 2014'!L214</f>
        <v>15436.069999999998</v>
      </c>
      <c r="N214" s="7">
        <f>'Октябрь 2014'!J214+'СВОД 2014'!M214</f>
        <v>17762.189999999999</v>
      </c>
      <c r="O214" s="7">
        <f>'Ноябрь 2014'!J214+'СВОД 2014'!N214</f>
        <v>17762.189999999999</v>
      </c>
      <c r="P214" s="7">
        <f>'Декабрь 2014'!J214+'СВОД 2014'!O214</f>
        <v>17762.189999999999</v>
      </c>
      <c r="Q214" s="74">
        <f>D214+'Январь 2014'!H214+'Февраль 2014'!H214+'Март 2014'!H214+'Апрель 2014'!H214+'Май 2014'!H214+'Июнь 2014'!H214+'Июль 2014'!H214+'Август 2014'!H214+'Сентябрь 2014'!H214+'Октябрь 2014'!H214+'Ноябрь 2014'!H214+'Декабрь 2014'!H214</f>
        <v>17762.189999999999</v>
      </c>
      <c r="R214" s="74">
        <f>'Январь 2014'!I214+'Февраль 2014'!I214+'Март 2014'!I214+'Апрель 2014'!I214+'Май 2014'!I214+'Июнь 2014'!I214+'Июль 2014'!I214+'Август 2014'!I214+'Сентябрь 2014'!I214+'Октябрь 2014'!I214+'Ноябрь 2014'!I214+'Декабрь 2014'!I214</f>
        <v>0</v>
      </c>
      <c r="S214" s="74">
        <f>'Январь 2014'!F214+'Февраль 2014'!F214+'Март 2014'!F214+'Апрель 2014'!F214+'Май 2014'!F214+'Июнь 2014'!F214+'Июль 2014'!F214+'Август 2014'!F214+'Сентябрь 2014'!F214+'Октябрь 2014'!F214+'Ноябрь 2014'!F214+'Декабрь 2014'!F214</f>
        <v>4261.5999999999995</v>
      </c>
      <c r="T214" s="74">
        <f t="shared" si="8"/>
        <v>17762.189999999999</v>
      </c>
      <c r="U214" s="113">
        <f t="shared" si="9"/>
        <v>0</v>
      </c>
    </row>
    <row r="215" spans="1:21" ht="15.95" customHeight="1" x14ac:dyDescent="0.25">
      <c r="A215" s="33" t="s">
        <v>141</v>
      </c>
      <c r="B215" s="20"/>
      <c r="C215" s="20"/>
      <c r="D215" s="107">
        <f>'СВОД 2013'!N210</f>
        <v>18041.364000000001</v>
      </c>
      <c r="E215" s="7">
        <f>'Январь 2014'!J215+'СВОД 2014'!D215</f>
        <v>18041.364000000001</v>
      </c>
      <c r="F215" s="7">
        <f>'Февраль 2014'!J215+'СВОД 2014'!E215</f>
        <v>18041.364000000001</v>
      </c>
      <c r="G215" s="7">
        <f>'Март 2014'!J215+'СВОД 2014'!F215</f>
        <v>18041.364000000001</v>
      </c>
      <c r="H215" s="7">
        <f>'Апрель 2014'!J215+'СВОД 2014'!G215</f>
        <v>18041.364000000001</v>
      </c>
      <c r="I215" s="7">
        <f>'Май 2014'!J215+'СВОД 2014'!H215</f>
        <v>18041.364000000001</v>
      </c>
      <c r="J215" s="7">
        <f>'Июнь 2014'!J215+'СВОД 2014'!I215</f>
        <v>18041.364000000001</v>
      </c>
      <c r="K215" s="7">
        <f>'Июль 2014'!J215+'СВОД 2014'!J215</f>
        <v>18041.364000000001</v>
      </c>
      <c r="L215" s="7">
        <f>'Август 2014'!J215+'СВОД 2014'!K215</f>
        <v>18041.364000000001</v>
      </c>
      <c r="M215" s="7">
        <f>'Сентябрь 2014'!J215+'СВОД 2014'!L215</f>
        <v>18041.364000000001</v>
      </c>
      <c r="N215" s="7">
        <f>'Октябрь 2014'!J215+'СВОД 2014'!M215</f>
        <v>18041.364000000001</v>
      </c>
      <c r="O215" s="7">
        <f>'Ноябрь 2014'!J215+'СВОД 2014'!N215</f>
        <v>18041.364000000001</v>
      </c>
      <c r="P215" s="7">
        <f>'Декабрь 2014'!J215+'СВОД 2014'!O215</f>
        <v>18041.364000000001</v>
      </c>
      <c r="Q215" s="74">
        <f>D215+'Январь 2014'!H215+'Февраль 2014'!H215+'Март 2014'!H215+'Апрель 2014'!H215+'Май 2014'!H215+'Июнь 2014'!H215+'Июль 2014'!H215+'Август 2014'!H215+'Сентябрь 2014'!H215+'Октябрь 2014'!H215+'Ноябрь 2014'!H215+'Декабрь 2014'!H215</f>
        <v>18041.364000000001</v>
      </c>
      <c r="R215" s="74">
        <f>'Январь 2014'!I215+'Февраль 2014'!I215+'Март 2014'!I215+'Апрель 2014'!I215+'Май 2014'!I215+'Июнь 2014'!I215+'Июль 2014'!I215+'Август 2014'!I215+'Сентябрь 2014'!I215+'Октябрь 2014'!I215+'Ноябрь 2014'!I215+'Декабрь 2014'!I215</f>
        <v>0</v>
      </c>
      <c r="S215" s="74">
        <f>'Январь 2014'!F215+'Февраль 2014'!F215+'Март 2014'!F215+'Апрель 2014'!F215+'Май 2014'!F215+'Июнь 2014'!F215+'Июль 2014'!F215+'Август 2014'!F215+'Сентябрь 2014'!F215+'Октябрь 2014'!F215+'Ноябрь 2014'!F215+'Декабрь 2014'!F215</f>
        <v>0</v>
      </c>
      <c r="T215" s="74">
        <f t="shared" si="8"/>
        <v>18041.364000000001</v>
      </c>
      <c r="U215" s="113">
        <f t="shared" si="9"/>
        <v>0</v>
      </c>
    </row>
    <row r="216" spans="1:21" ht="15.95" customHeight="1" thickBot="1" x14ac:dyDescent="0.3">
      <c r="A216" s="33" t="s">
        <v>173</v>
      </c>
      <c r="B216" s="20"/>
      <c r="C216" s="20"/>
      <c r="D216" s="107">
        <f>'СВОД 2013'!N211</f>
        <v>11335.5952</v>
      </c>
      <c r="E216" s="7">
        <f>'Январь 2014'!J216+'СВОД 2014'!D216</f>
        <v>21898.645199999999</v>
      </c>
      <c r="F216" s="7">
        <f>'Февраль 2014'!J216+'СВОД 2014'!E216</f>
        <v>31418.925199999998</v>
      </c>
      <c r="G216" s="7">
        <f>'Март 2014'!J216+'СВОД 2014'!F216</f>
        <v>40773.765199999994</v>
      </c>
      <c r="H216" s="7">
        <f>'Апрель 2014'!J216+'СВОД 2014'!G216</f>
        <v>48958.885199999997</v>
      </c>
      <c r="I216" s="7">
        <f>'Май 2014'!J216+'СВОД 2014'!H216</f>
        <v>49553.635199999997</v>
      </c>
      <c r="J216" s="7">
        <f>'Июнь 2014'!J216+'СВОД 2014'!I216</f>
        <v>51065.855199999998</v>
      </c>
      <c r="K216" s="7">
        <f>'Июль 2014'!J216+'СВОД 2014'!J216</f>
        <v>51868.265200000002</v>
      </c>
      <c r="L216" s="7">
        <f>'Август 2014'!J216+'СВОД 2014'!K216</f>
        <v>53245.5052</v>
      </c>
      <c r="M216" s="7">
        <f>'Сентябрь 2014'!J216+'СВОД 2014'!L216</f>
        <v>56182.725200000001</v>
      </c>
      <c r="N216" s="7">
        <f>'Октябрь 2014'!J216+'СВОД 2014'!M216</f>
        <v>61669.195200000002</v>
      </c>
      <c r="O216" s="7">
        <f>'Ноябрь 2014'!J216+'СВОД 2014'!N216</f>
        <v>61669.195200000002</v>
      </c>
      <c r="P216" s="7">
        <f>'Декабрь 2014'!J216+'СВОД 2014'!O216</f>
        <v>61669.195200000002</v>
      </c>
      <c r="Q216" s="74">
        <f>D216+'Январь 2014'!H216+'Февраль 2014'!H216+'Март 2014'!H216+'Апрель 2014'!H216+'Май 2014'!H216+'Июнь 2014'!H216+'Июль 2014'!H216+'Август 2014'!H216+'Сентябрь 2014'!H216+'Октябрь 2014'!H216+'Ноябрь 2014'!H216+'Декабрь 2014'!H216</f>
        <v>61669.195200000002</v>
      </c>
      <c r="R216" s="74">
        <f>'Январь 2014'!I216+'Февраль 2014'!I216+'Март 2014'!I216+'Апрель 2014'!I216+'Май 2014'!I216+'Июнь 2014'!I216+'Июль 2014'!I216+'Август 2014'!I216+'Сентябрь 2014'!I216+'Октябрь 2014'!I216+'Ноябрь 2014'!I216+'Декабрь 2014'!I216</f>
        <v>0</v>
      </c>
      <c r="S216" s="74">
        <f>'Январь 2014'!F216+'Февраль 2014'!F216+'Март 2014'!F216+'Апрель 2014'!F216+'Май 2014'!F216+'Июнь 2014'!F216+'Июль 2014'!F216+'Август 2014'!F216+'Сентябрь 2014'!F216+'Октябрь 2014'!F216+'Ноябрь 2014'!F216+'Декабрь 2014'!F216</f>
        <v>16467.060000000001</v>
      </c>
      <c r="T216" s="74">
        <f t="shared" si="8"/>
        <v>61669.195200000002</v>
      </c>
      <c r="U216" s="113">
        <f t="shared" si="9"/>
        <v>0</v>
      </c>
    </row>
    <row r="217" spans="1:21" ht="18" hidden="1" customHeight="1" thickBot="1" x14ac:dyDescent="0.3">
      <c r="A217" s="87"/>
      <c r="B217" s="88"/>
      <c r="C217" s="88"/>
      <c r="D217" s="108"/>
      <c r="E217" s="89"/>
      <c r="F217" s="89"/>
      <c r="G217" s="89"/>
      <c r="H217" s="89"/>
      <c r="I217" s="89"/>
      <c r="J217" s="7"/>
      <c r="K217" s="90"/>
      <c r="L217" s="90"/>
      <c r="M217" s="7"/>
      <c r="N217" s="92"/>
      <c r="O217" s="93"/>
      <c r="P217" s="7"/>
      <c r="Q217" s="118"/>
      <c r="R217" s="118"/>
      <c r="S217" s="119"/>
      <c r="T217" s="118"/>
    </row>
    <row r="218" spans="1:21" ht="35.25" customHeight="1" thickBot="1" x14ac:dyDescent="0.3">
      <c r="A218" s="180" t="s">
        <v>126</v>
      </c>
      <c r="B218" s="181"/>
      <c r="C218" s="186"/>
      <c r="D218" s="25">
        <f t="shared" ref="D218:I218" si="10">SUM(D2:D217)</f>
        <v>165979.06990000003</v>
      </c>
      <c r="E218" s="25">
        <f t="shared" si="10"/>
        <v>216505.85990000004</v>
      </c>
      <c r="F218" s="25">
        <f t="shared" si="10"/>
        <v>274811.3799</v>
      </c>
      <c r="G218" s="25">
        <f t="shared" si="10"/>
        <v>279578.22990000003</v>
      </c>
      <c r="H218" s="25">
        <f t="shared" si="10"/>
        <v>302015.72990000003</v>
      </c>
      <c r="I218" s="25">
        <f t="shared" si="10"/>
        <v>275841.90990000003</v>
      </c>
      <c r="J218" s="25">
        <f t="shared" ref="J218:R218" si="11">SUM(J2:J217)</f>
        <v>260661.31989999997</v>
      </c>
      <c r="K218" s="25">
        <f t="shared" si="11"/>
        <v>210773.64989999999</v>
      </c>
      <c r="L218" s="25">
        <f t="shared" si="11"/>
        <v>205267.54989999998</v>
      </c>
      <c r="M218" s="25">
        <f t="shared" si="11"/>
        <v>222099.73989999999</v>
      </c>
      <c r="N218" s="16">
        <f t="shared" si="11"/>
        <v>397649.6799000001</v>
      </c>
      <c r="O218" s="16">
        <f t="shared" si="11"/>
        <v>306507.02990000002</v>
      </c>
      <c r="P218" s="16">
        <f t="shared" si="11"/>
        <v>306507.02990000002</v>
      </c>
      <c r="Q218" s="75">
        <f t="shared" si="11"/>
        <v>947605.90989999985</v>
      </c>
      <c r="R218" s="75">
        <f t="shared" si="11"/>
        <v>641098.87999999977</v>
      </c>
      <c r="S218" s="75">
        <f>SUBTOTAL(9,S2:S217)</f>
        <v>254229.28999999998</v>
      </c>
      <c r="T218" s="75">
        <f>SUM(T2:T217)</f>
        <v>306507.02990000002</v>
      </c>
    </row>
    <row r="220" spans="1:21" x14ac:dyDescent="0.25">
      <c r="D220" s="174">
        <f>D218-D216-D215-D214-D213</f>
        <v>116969.06080000002</v>
      </c>
      <c r="E220" s="174">
        <f t="shared" ref="E220:L220" si="12">E218-E216-E215-E214-E213</f>
        <v>149796.09080000006</v>
      </c>
      <c r="F220" s="174">
        <f t="shared" si="12"/>
        <v>193366.76079999999</v>
      </c>
      <c r="G220" s="174">
        <f t="shared" si="12"/>
        <v>182577.31080000006</v>
      </c>
      <c r="H220" s="174">
        <f t="shared" si="12"/>
        <v>191287.42080000002</v>
      </c>
      <c r="I220" s="174">
        <f t="shared" si="12"/>
        <v>164074.01080000002</v>
      </c>
      <c r="J220" s="174">
        <f t="shared" si="12"/>
        <v>146173.50079999998</v>
      </c>
      <c r="K220" s="174">
        <f t="shared" si="12"/>
        <v>94310.770799999998</v>
      </c>
      <c r="L220" s="174">
        <f t="shared" si="12"/>
        <v>85860.270799999969</v>
      </c>
      <c r="M220" s="174">
        <f>M218-M216-M215-M214-M213</f>
        <v>97120.430800000002</v>
      </c>
      <c r="N220" s="174">
        <f t="shared" ref="N220:P220" si="13">N218-N216-N215-N214-N213</f>
        <v>262535.54080000008</v>
      </c>
      <c r="O220" s="174">
        <f t="shared" si="13"/>
        <v>171392.89079999999</v>
      </c>
      <c r="P220" s="174">
        <f t="shared" si="13"/>
        <v>171392.89079999999</v>
      </c>
    </row>
    <row r="222" spans="1:21" ht="14.25" customHeight="1" thickBot="1" x14ac:dyDescent="0.3">
      <c r="A222" s="182" t="s">
        <v>145</v>
      </c>
      <c r="B222" s="182"/>
    </row>
    <row r="223" spans="1:21" ht="14.25" customHeight="1" x14ac:dyDescent="0.25">
      <c r="A223" s="65" t="s">
        <v>152</v>
      </c>
      <c r="B223" s="66">
        <v>3.01</v>
      </c>
    </row>
    <row r="224" spans="1:21" ht="14.25" customHeight="1" x14ac:dyDescent="0.25">
      <c r="A224" s="67" t="s">
        <v>153</v>
      </c>
      <c r="B224" s="68">
        <v>3.04</v>
      </c>
    </row>
    <row r="225" spans="1:2" ht="14.25" customHeight="1" x14ac:dyDescent="0.25">
      <c r="A225" s="67" t="s">
        <v>154</v>
      </c>
      <c r="B225" s="68">
        <v>3.1</v>
      </c>
    </row>
    <row r="226" spans="1:2" ht="14.25" customHeight="1" x14ac:dyDescent="0.25">
      <c r="A226" s="67" t="s">
        <v>155</v>
      </c>
      <c r="B226" s="68">
        <v>3.03</v>
      </c>
    </row>
    <row r="227" spans="1:2" ht="14.25" customHeight="1" x14ac:dyDescent="0.25">
      <c r="A227" s="67" t="s">
        <v>156</v>
      </c>
      <c r="B227" s="158">
        <v>3.05</v>
      </c>
    </row>
    <row r="228" spans="1:2" x14ac:dyDescent="0.25">
      <c r="A228" s="67" t="s">
        <v>133</v>
      </c>
      <c r="B228" s="158">
        <v>3.08</v>
      </c>
    </row>
    <row r="229" spans="1:2" x14ac:dyDescent="0.25">
      <c r="A229" s="67" t="s">
        <v>134</v>
      </c>
      <c r="B229" s="158">
        <v>3.11</v>
      </c>
    </row>
    <row r="230" spans="1:2" x14ac:dyDescent="0.25">
      <c r="A230" s="67" t="s">
        <v>135</v>
      </c>
      <c r="B230" s="158">
        <v>3.09</v>
      </c>
    </row>
    <row r="231" spans="1:2" x14ac:dyDescent="0.25">
      <c r="A231" s="67" t="s">
        <v>136</v>
      </c>
      <c r="B231" s="158">
        <v>3.1</v>
      </c>
    </row>
    <row r="232" spans="1:2" x14ac:dyDescent="0.25">
      <c r="A232" s="67" t="s">
        <v>137</v>
      </c>
      <c r="B232" s="179">
        <v>3.1</v>
      </c>
    </row>
    <row r="233" spans="1:2" x14ac:dyDescent="0.25">
      <c r="A233" s="67" t="s">
        <v>138</v>
      </c>
      <c r="B233" s="68"/>
    </row>
    <row r="234" spans="1:2" ht="15.75" thickBot="1" x14ac:dyDescent="0.3">
      <c r="A234" s="69" t="s">
        <v>139</v>
      </c>
      <c r="B234" s="70"/>
    </row>
    <row r="1048513" spans="17:20" ht="15.75" thickBot="1" x14ac:dyDescent="0.3">
      <c r="Q1048513" s="19"/>
      <c r="R1048513" s="19"/>
      <c r="S1048513" s="19"/>
      <c r="T1048513" s="19"/>
    </row>
    <row r="1048514" spans="17:20" x14ac:dyDescent="0.25">
      <c r="Q1048514" s="9"/>
      <c r="R1048514" s="9"/>
      <c r="S1048514" s="9"/>
      <c r="T1048514" s="9"/>
    </row>
    <row r="1048515" spans="17:20" x14ac:dyDescent="0.25">
      <c r="Q1048515" s="10"/>
      <c r="R1048515" s="10"/>
      <c r="S1048515" s="10"/>
      <c r="T1048515" s="10"/>
    </row>
    <row r="1048516" spans="17:20" x14ac:dyDescent="0.25">
      <c r="Q1048516" s="10"/>
      <c r="R1048516" s="10"/>
      <c r="S1048516" s="10"/>
      <c r="T1048516" s="10"/>
    </row>
    <row r="1048517" spans="17:20" x14ac:dyDescent="0.25">
      <c r="Q1048517" s="10"/>
      <c r="R1048517" s="10"/>
      <c r="S1048517" s="10"/>
      <c r="T1048517" s="10"/>
    </row>
    <row r="1048518" spans="17:20" x14ac:dyDescent="0.25">
      <c r="Q1048518" s="10"/>
      <c r="R1048518" s="10"/>
      <c r="S1048518" s="10"/>
      <c r="T1048518" s="10"/>
    </row>
    <row r="1048519" spans="17:20" x14ac:dyDescent="0.25">
      <c r="Q1048519" s="10"/>
      <c r="R1048519" s="10"/>
      <c r="S1048519" s="10"/>
      <c r="T1048519" s="10"/>
    </row>
    <row r="1048520" spans="17:20" x14ac:dyDescent="0.25">
      <c r="Q1048520" s="10"/>
      <c r="R1048520" s="10"/>
      <c r="S1048520" s="10"/>
      <c r="T1048520" s="10"/>
    </row>
    <row r="1048521" spans="17:20" x14ac:dyDescent="0.25">
      <c r="Q1048521" s="10"/>
      <c r="R1048521" s="10"/>
      <c r="S1048521" s="10"/>
      <c r="T1048521" s="10"/>
    </row>
    <row r="1048522" spans="17:20" x14ac:dyDescent="0.25">
      <c r="Q1048522" s="10"/>
      <c r="R1048522" s="10"/>
      <c r="S1048522" s="10"/>
      <c r="T1048522" s="10"/>
    </row>
    <row r="1048523" spans="17:20" x14ac:dyDescent="0.25">
      <c r="Q1048523" s="10"/>
      <c r="R1048523" s="10"/>
      <c r="S1048523" s="10"/>
      <c r="T1048523" s="10"/>
    </row>
    <row r="1048524" spans="17:20" x14ac:dyDescent="0.25">
      <c r="Q1048524" s="10"/>
      <c r="R1048524" s="10"/>
      <c r="S1048524" s="10"/>
      <c r="T1048524" s="10"/>
    </row>
    <row r="1048525" spans="17:20" x14ac:dyDescent="0.25">
      <c r="Q1048525" s="10"/>
      <c r="R1048525" s="10"/>
      <c r="S1048525" s="10"/>
      <c r="T1048525" s="10"/>
    </row>
    <row r="1048526" spans="17:20" x14ac:dyDescent="0.25">
      <c r="Q1048526" s="10"/>
      <c r="R1048526" s="10"/>
      <c r="S1048526" s="10"/>
      <c r="T1048526" s="10"/>
    </row>
    <row r="1048527" spans="17:20" x14ac:dyDescent="0.25">
      <c r="Q1048527" s="10"/>
      <c r="R1048527" s="9"/>
      <c r="S1048527" s="9"/>
      <c r="T1048527" s="9"/>
    </row>
    <row r="1048528" spans="17:20" x14ac:dyDescent="0.25">
      <c r="Q1048528" s="10"/>
      <c r="R1048528" s="10"/>
      <c r="S1048528" s="10"/>
      <c r="T1048528" s="10"/>
    </row>
    <row r="1048529" spans="17:20" x14ac:dyDescent="0.25">
      <c r="Q1048529" s="10"/>
      <c r="R1048529" s="10"/>
      <c r="S1048529" s="10"/>
      <c r="T1048529" s="10"/>
    </row>
    <row r="1048530" spans="17:20" x14ac:dyDescent="0.25">
      <c r="Q1048530" s="10"/>
      <c r="R1048530" s="10"/>
      <c r="S1048530" s="10"/>
      <c r="T1048530" s="10"/>
    </row>
    <row r="1048531" spans="17:20" x14ac:dyDescent="0.25">
      <c r="Q1048531" s="10"/>
      <c r="R1048531" s="10"/>
      <c r="S1048531" s="10"/>
      <c r="T1048531" s="10"/>
    </row>
    <row r="1048532" spans="17:20" x14ac:dyDescent="0.25">
      <c r="Q1048532" s="10"/>
      <c r="R1048532" s="10"/>
      <c r="S1048532" s="10"/>
      <c r="T1048532" s="10"/>
    </row>
    <row r="1048533" spans="17:20" x14ac:dyDescent="0.25">
      <c r="Q1048533" s="10"/>
      <c r="R1048533" s="10"/>
      <c r="S1048533" s="10"/>
      <c r="T1048533" s="10"/>
    </row>
    <row r="1048534" spans="17:20" x14ac:dyDescent="0.25">
      <c r="Q1048534" s="10"/>
      <c r="R1048534" s="10"/>
      <c r="S1048534" s="10"/>
      <c r="T1048534" s="10"/>
    </row>
    <row r="1048535" spans="17:20" x14ac:dyDescent="0.25">
      <c r="Q1048535" s="10"/>
      <c r="R1048535" s="10"/>
      <c r="S1048535" s="10"/>
      <c r="T1048535" s="10"/>
    </row>
    <row r="1048536" spans="17:20" x14ac:dyDescent="0.25">
      <c r="Q1048536" s="10"/>
      <c r="R1048536" s="10"/>
      <c r="S1048536" s="10"/>
      <c r="T1048536" s="10"/>
    </row>
    <row r="1048537" spans="17:20" x14ac:dyDescent="0.25">
      <c r="Q1048537" s="10"/>
      <c r="R1048537" s="10"/>
      <c r="S1048537" s="10"/>
      <c r="T1048537" s="10"/>
    </row>
    <row r="1048538" spans="17:20" x14ac:dyDescent="0.25">
      <c r="Q1048538" s="10"/>
      <c r="R1048538" s="10"/>
      <c r="S1048538" s="10"/>
      <c r="T1048538" s="10"/>
    </row>
    <row r="1048539" spans="17:20" x14ac:dyDescent="0.25">
      <c r="Q1048539" s="10"/>
      <c r="R1048539" s="10"/>
      <c r="S1048539" s="10"/>
      <c r="T1048539" s="10"/>
    </row>
    <row r="1048540" spans="17:20" x14ac:dyDescent="0.25">
      <c r="Q1048540" s="10"/>
      <c r="R1048540" s="10"/>
      <c r="S1048540" s="10"/>
      <c r="T1048540" s="10"/>
    </row>
    <row r="1048541" spans="17:20" x14ac:dyDescent="0.25">
      <c r="Q1048541" s="10"/>
      <c r="R1048541" s="10"/>
      <c r="S1048541" s="10"/>
      <c r="T1048541" s="10"/>
    </row>
    <row r="1048542" spans="17:20" x14ac:dyDescent="0.25">
      <c r="Q1048542" s="10"/>
      <c r="R1048542" s="10"/>
      <c r="S1048542" s="10"/>
      <c r="T1048542" s="10"/>
    </row>
    <row r="1048543" spans="17:20" x14ac:dyDescent="0.25">
      <c r="Q1048543" s="10"/>
      <c r="R1048543" s="10"/>
      <c r="S1048543" s="10"/>
      <c r="T1048543" s="10"/>
    </row>
    <row r="1048544" spans="17:20" x14ac:dyDescent="0.25">
      <c r="Q1048544" s="10"/>
      <c r="R1048544" s="10"/>
      <c r="S1048544" s="10"/>
      <c r="T1048544" s="10"/>
    </row>
    <row r="1048545" spans="17:20" x14ac:dyDescent="0.25">
      <c r="Q1048545" s="10"/>
      <c r="R1048545" s="10"/>
      <c r="S1048545" s="10"/>
      <c r="T1048545" s="10"/>
    </row>
    <row r="1048546" spans="17:20" x14ac:dyDescent="0.25">
      <c r="Q1048546" s="10"/>
      <c r="R1048546" s="10"/>
      <c r="S1048546" s="10"/>
      <c r="T1048546" s="10"/>
    </row>
    <row r="1048547" spans="17:20" x14ac:dyDescent="0.25">
      <c r="Q1048547" s="10"/>
      <c r="R1048547" s="10"/>
      <c r="S1048547" s="10"/>
      <c r="T1048547" s="10"/>
    </row>
    <row r="1048548" spans="17:20" x14ac:dyDescent="0.25">
      <c r="Q1048548" s="10"/>
      <c r="R1048548" s="10"/>
      <c r="S1048548" s="10"/>
      <c r="T1048548" s="10"/>
    </row>
    <row r="1048549" spans="17:20" x14ac:dyDescent="0.25">
      <c r="Q1048549" s="10"/>
      <c r="R1048549" s="10"/>
      <c r="S1048549" s="10"/>
      <c r="T1048549" s="10"/>
    </row>
    <row r="1048550" spans="17:20" x14ac:dyDescent="0.25">
      <c r="Q1048550" s="10"/>
      <c r="R1048550" s="10"/>
      <c r="S1048550" s="10"/>
      <c r="T1048550" s="10"/>
    </row>
    <row r="1048551" spans="17:20" x14ac:dyDescent="0.25">
      <c r="Q1048551" s="10"/>
      <c r="R1048551" s="10"/>
      <c r="S1048551" s="10"/>
      <c r="T1048551" s="10"/>
    </row>
    <row r="1048552" spans="17:20" x14ac:dyDescent="0.25">
      <c r="Q1048552" s="10"/>
      <c r="R1048552" s="10"/>
      <c r="S1048552" s="10"/>
      <c r="T1048552" s="10"/>
    </row>
    <row r="1048553" spans="17:20" x14ac:dyDescent="0.25">
      <c r="Q1048553" s="10"/>
      <c r="R1048553" s="10"/>
      <c r="S1048553" s="10"/>
      <c r="T1048553" s="10"/>
    </row>
    <row r="1048554" spans="17:20" x14ac:dyDescent="0.25">
      <c r="Q1048554" s="10"/>
      <c r="R1048554" s="10"/>
      <c r="S1048554" s="10"/>
      <c r="T1048554" s="10"/>
    </row>
    <row r="1048555" spans="17:20" x14ac:dyDescent="0.25">
      <c r="Q1048555" s="10"/>
      <c r="R1048555" s="10"/>
      <c r="S1048555" s="10"/>
      <c r="T1048555" s="10"/>
    </row>
    <row r="1048556" spans="17:20" x14ac:dyDescent="0.25">
      <c r="Q1048556" s="10"/>
      <c r="R1048556" s="10"/>
      <c r="S1048556" s="10"/>
      <c r="T1048556" s="10"/>
    </row>
    <row r="1048557" spans="17:20" x14ac:dyDescent="0.25">
      <c r="Q1048557" s="10"/>
      <c r="R1048557" s="10"/>
      <c r="S1048557" s="10"/>
      <c r="T1048557" s="10"/>
    </row>
    <row r="1048558" spans="17:20" x14ac:dyDescent="0.25">
      <c r="Q1048558" s="10"/>
      <c r="R1048558" s="10"/>
      <c r="S1048558" s="10"/>
      <c r="T1048558" s="10"/>
    </row>
    <row r="1048559" spans="17:20" x14ac:dyDescent="0.25">
      <c r="Q1048559" s="10"/>
      <c r="R1048559" s="10"/>
      <c r="S1048559" s="10"/>
      <c r="T1048559" s="10"/>
    </row>
    <row r="1048560" spans="17:20" x14ac:dyDescent="0.25">
      <c r="Q1048560" s="10"/>
      <c r="R1048560" s="10"/>
      <c r="S1048560" s="10"/>
      <c r="T1048560" s="10"/>
    </row>
    <row r="1048561" spans="17:20" x14ac:dyDescent="0.25">
      <c r="Q1048561" s="10"/>
      <c r="R1048561" s="10"/>
      <c r="S1048561" s="10"/>
      <c r="T1048561" s="10"/>
    </row>
    <row r="1048562" spans="17:20" x14ac:dyDescent="0.25">
      <c r="Q1048562" s="10"/>
      <c r="R1048562" s="10"/>
      <c r="S1048562" s="10"/>
      <c r="T1048562" s="10"/>
    </row>
    <row r="1048563" spans="17:20" x14ac:dyDescent="0.25">
      <c r="Q1048563" s="10"/>
      <c r="R1048563" s="10"/>
      <c r="S1048563" s="10"/>
      <c r="T1048563" s="10"/>
    </row>
    <row r="1048564" spans="17:20" x14ac:dyDescent="0.25">
      <c r="Q1048564" s="10"/>
      <c r="R1048564" s="10"/>
      <c r="S1048564" s="10"/>
      <c r="T1048564" s="10"/>
    </row>
    <row r="1048565" spans="17:20" x14ac:dyDescent="0.25">
      <c r="Q1048565" s="10"/>
      <c r="R1048565" s="10"/>
      <c r="S1048565" s="10"/>
      <c r="T1048565" s="10"/>
    </row>
    <row r="1048566" spans="17:20" x14ac:dyDescent="0.25">
      <c r="Q1048566" s="10"/>
      <c r="R1048566" s="10"/>
      <c r="S1048566" s="10"/>
      <c r="T1048566" s="10"/>
    </row>
    <row r="1048567" spans="17:20" x14ac:dyDescent="0.25">
      <c r="Q1048567" s="10"/>
      <c r="R1048567" s="10"/>
      <c r="S1048567" s="10"/>
      <c r="T1048567" s="10"/>
    </row>
    <row r="1048568" spans="17:20" x14ac:dyDescent="0.25">
      <c r="Q1048568" s="10"/>
      <c r="R1048568" s="10"/>
      <c r="S1048568" s="10"/>
      <c r="T1048568" s="10"/>
    </row>
    <row r="1048569" spans="17:20" x14ac:dyDescent="0.25">
      <c r="Q1048569" s="10"/>
      <c r="R1048569" s="10"/>
      <c r="S1048569" s="10"/>
      <c r="T1048569" s="10"/>
    </row>
    <row r="1048570" spans="17:20" x14ac:dyDescent="0.25">
      <c r="Q1048570" s="10"/>
      <c r="R1048570" s="10"/>
      <c r="S1048570" s="10"/>
      <c r="T1048570" s="10"/>
    </row>
    <row r="1048571" spans="17:20" x14ac:dyDescent="0.25">
      <c r="Q1048571" s="10"/>
      <c r="R1048571" s="10"/>
      <c r="S1048571" s="10"/>
      <c r="T1048571" s="10"/>
    </row>
    <row r="1048572" spans="17:20" x14ac:dyDescent="0.25">
      <c r="Q1048572" s="10"/>
      <c r="R1048572" s="10"/>
      <c r="S1048572" s="10"/>
      <c r="T1048572" s="10"/>
    </row>
    <row r="1048573" spans="17:20" x14ac:dyDescent="0.25">
      <c r="Q1048573" s="10"/>
      <c r="R1048573" s="10"/>
      <c r="S1048573" s="10"/>
      <c r="T1048573" s="10"/>
    </row>
    <row r="1048574" spans="17:20" x14ac:dyDescent="0.25">
      <c r="Q1048574" s="10"/>
      <c r="R1048574" s="10"/>
      <c r="S1048574" s="10"/>
      <c r="T1048574" s="10"/>
    </row>
    <row r="1048575" spans="17:20" x14ac:dyDescent="0.25">
      <c r="Q1048575" s="10"/>
      <c r="R1048575" s="10"/>
      <c r="S1048575" s="10"/>
      <c r="T1048575" s="10"/>
    </row>
  </sheetData>
  <autoFilter ref="A1:T217"/>
  <mergeCells count="2">
    <mergeCell ref="A218:C218"/>
    <mergeCell ref="A222:B222"/>
  </mergeCells>
  <hyperlinks>
    <hyperlink ref="E1" location="'Январь 2014'!R1C1" display="ЯНВАРЬ"/>
    <hyperlink ref="F1" location="'Февраль 2014'!R1C1" display="ФЕВРАЛЬ"/>
    <hyperlink ref="G1" location="'Март 2014'!R1C1" display="МАРТ"/>
    <hyperlink ref="H1" location="'Апрель 2014'!R1C1" display="АПРЕЛЬ"/>
    <hyperlink ref="I1" location="'Май 2014'!R1C1" display="МАЙ"/>
    <hyperlink ref="J1" location="'Июнь 2014'!R1C1" display="ИЮНЬ"/>
    <hyperlink ref="K1" location="'Июль 2014'!R1C1" display="ИЮЛЬ"/>
    <hyperlink ref="L1" location="'Август 2014'!R1C1" display="АВГУСТ"/>
    <hyperlink ref="M1" location="'Сентябрь 2014'!R1C1" display="СЕНТЯБРЬ"/>
    <hyperlink ref="N1" location="'Октябрь 2014'!R1C1" display="ОКТЯБРЬ"/>
    <hyperlink ref="O1" location="'Ноябрь 2014'!R1C1" display="НОЯБРЬ"/>
    <hyperlink ref="P1" location="'Декабрь 2014'!R1C1" display="ДЕКАБРЬ"/>
    <hyperlink ref="D1" location="'СВОД 2013'!Область_печати" display="САЛЬДО                       на начало года"/>
  </hyperlinks>
  <pageMargins left="0.23622047244094491" right="0.23622047244094491" top="0.74803149606299213" bottom="0.74803149606299213" header="0.31496062992125984" footer="0.31496062992125984"/>
  <pageSetup paperSize="9" scale="80" fitToHeight="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19</vt:i4>
      </vt:variant>
    </vt:vector>
  </HeadingPairs>
  <TitlesOfParts>
    <vt:vector size="40" baseType="lpstr">
      <vt:lpstr>СВОД 2013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 2014</vt:lpstr>
      <vt:lpstr>Январь 2014</vt:lpstr>
      <vt:lpstr>Февраль 2014</vt:lpstr>
      <vt:lpstr>Март 2014</vt:lpstr>
      <vt:lpstr>Апрель 2014</vt:lpstr>
      <vt:lpstr>Май 2014</vt:lpstr>
      <vt:lpstr>Июнь 2014</vt:lpstr>
      <vt:lpstr>Июль 2014</vt:lpstr>
      <vt:lpstr>Август 2014</vt:lpstr>
      <vt:lpstr>Сентябрь 2014</vt:lpstr>
      <vt:lpstr>Октябрь 2014</vt:lpstr>
      <vt:lpstr>Ноябрь 2014</vt:lpstr>
      <vt:lpstr>Декабрь 2014</vt:lpstr>
      <vt:lpstr>Август!Область_печати</vt:lpstr>
      <vt:lpstr>'Август 2014'!Область_печати</vt:lpstr>
      <vt:lpstr>'Апрель 2014'!Область_печати</vt:lpstr>
      <vt:lpstr>Декабрь!Область_печати</vt:lpstr>
      <vt:lpstr>Июль!Область_печати</vt:lpstr>
      <vt:lpstr>'Июль 2014'!Область_печати</vt:lpstr>
      <vt:lpstr>Июнь!Область_печати</vt:lpstr>
      <vt:lpstr>'Июнь 2014'!Область_печати</vt:lpstr>
      <vt:lpstr>'Май 2014'!Область_печати</vt:lpstr>
      <vt:lpstr>'Март 2014'!Область_печати</vt:lpstr>
      <vt:lpstr>Ноябрь!Область_печати</vt:lpstr>
      <vt:lpstr>Октябрь!Область_печати</vt:lpstr>
      <vt:lpstr>'Октябрь 2014'!Область_печати</vt:lpstr>
      <vt:lpstr>'СВОД 2013'!Область_печати</vt:lpstr>
      <vt:lpstr>'СВОД 2014'!Область_печати</vt:lpstr>
      <vt:lpstr>Сентябрь!Область_печати</vt:lpstr>
      <vt:lpstr>'Сентябрь 2014'!Область_печати</vt:lpstr>
      <vt:lpstr>'Февраль 2014'!Область_печати</vt:lpstr>
      <vt:lpstr>'Январь 2014'!Область_печати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Slava-PC</dc:creator>
  <cp:lastModifiedBy>_</cp:lastModifiedBy>
  <cp:lastPrinted>2014-11-27T10:26:10Z</cp:lastPrinted>
  <dcterms:created xsi:type="dcterms:W3CDTF">2013-09-24T11:53:26Z</dcterms:created>
  <dcterms:modified xsi:type="dcterms:W3CDTF">2014-12-01T06:57:59Z</dcterms:modified>
</cp:coreProperties>
</file>